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.pirzadeh\Desktop\پرتفو\دی\"/>
    </mc:Choice>
  </mc:AlternateContent>
  <xr:revisionPtr revIDLastSave="0" documentId="13_ncr:1_{41797D48-45BF-4D7C-AA19-90CF0182BDBB}" xr6:coauthVersionLast="47" xr6:coauthVersionMax="47" xr10:uidLastSave="{00000000-0000-0000-0000-000000000000}"/>
  <bookViews>
    <workbookView xWindow="-120" yWindow="-120" windowWidth="29040" windowHeight="15720" tabRatio="976" firstSheet="2" activeTab="15" xr2:uid="{00000000-000D-0000-FFFF-FFFF00000000}"/>
  </bookViews>
  <sheets>
    <sheet name="سهام" sheetId="1" r:id="rId1"/>
    <sheet name="واحدهای صندوق" sheetId="16" r:id="rId2"/>
    <sheet name="اوراق مشارکت" sheetId="3" r:id="rId3"/>
    <sheet name="تبعی" sheetId="2" r:id="rId4"/>
    <sheet name="تعدیل قیمت" sheetId="4" r:id="rId5"/>
    <sheet name="سپرده" sheetId="6" r:id="rId6"/>
    <sheet name="درآمدها" sheetId="15" r:id="rId7"/>
    <sheet name="سرمایه‌گذاری در سهام" sheetId="11" r:id="rId8"/>
    <sheet name="سرمایه‌گذاری در صندوق" sheetId="18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سود اوراق بهادار" sheetId="7" r:id="rId13"/>
    <sheet name="سود سپرده بانکی" sheetId="17" r:id="rId14"/>
    <sheet name="درآمد ناشی از فروش" sheetId="10" r:id="rId15"/>
    <sheet name="درآمد ناشی از تغییر قیمت اوراق" sheetId="9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3" l="1"/>
  <c r="G9" i="13" l="1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S48" i="6"/>
  <c r="AK37" i="3"/>
  <c r="Y22" i="16"/>
  <c r="Y15" i="1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8" i="17"/>
  <c r="K29" i="4"/>
  <c r="U15" i="1"/>
  <c r="E15" i="1"/>
  <c r="K76" i="13"/>
  <c r="K71" i="13"/>
  <c r="K72" i="13"/>
  <c r="K73" i="13"/>
  <c r="K74" i="13"/>
  <c r="K75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8" i="13"/>
  <c r="G45" i="12"/>
  <c r="G46" i="12"/>
  <c r="G47" i="12"/>
  <c r="E45" i="12"/>
  <c r="E46" i="12"/>
  <c r="E47" i="12"/>
  <c r="I52" i="9"/>
  <c r="E33" i="12"/>
  <c r="E34" i="12"/>
  <c r="G33" i="7"/>
  <c r="I11" i="15" l="1"/>
  <c r="I45" i="12"/>
  <c r="I47" i="12"/>
  <c r="I46" i="12"/>
  <c r="O9" i="11" l="1"/>
  <c r="S9" i="11" s="1"/>
  <c r="O10" i="11"/>
  <c r="S10" i="11" s="1"/>
  <c r="O11" i="11"/>
  <c r="S11" i="11" s="1"/>
  <c r="O8" i="11"/>
  <c r="S8" i="11" s="1"/>
  <c r="G9" i="11"/>
  <c r="G10" i="11"/>
  <c r="G11" i="11"/>
  <c r="G8" i="11"/>
  <c r="E9" i="11"/>
  <c r="E10" i="11"/>
  <c r="E11" i="11"/>
  <c r="E8" i="11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8" i="12"/>
  <c r="G35" i="12"/>
  <c r="G36" i="12"/>
  <c r="G37" i="12"/>
  <c r="G38" i="12"/>
  <c r="I38" i="12" s="1"/>
  <c r="G39" i="12"/>
  <c r="G40" i="12"/>
  <c r="G41" i="12"/>
  <c r="G42" i="12"/>
  <c r="G43" i="12"/>
  <c r="G44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8" i="12"/>
  <c r="E37" i="12"/>
  <c r="C37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5" i="12"/>
  <c r="E36" i="12"/>
  <c r="E39" i="12"/>
  <c r="E40" i="12"/>
  <c r="E41" i="12"/>
  <c r="E42" i="12"/>
  <c r="E43" i="12"/>
  <c r="E44" i="12"/>
  <c r="E8" i="12"/>
  <c r="C35" i="12"/>
  <c r="C44" i="12"/>
  <c r="C39" i="12"/>
  <c r="C40" i="12"/>
  <c r="C41" i="12"/>
  <c r="C42" i="12"/>
  <c r="C43" i="12"/>
  <c r="C33" i="12"/>
  <c r="C34" i="12"/>
  <c r="C36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8" i="12"/>
  <c r="Q9" i="18"/>
  <c r="Q10" i="18"/>
  <c r="Q11" i="18"/>
  <c r="Q12" i="18"/>
  <c r="Q13" i="18"/>
  <c r="Q14" i="18"/>
  <c r="Q15" i="18"/>
  <c r="Q16" i="18"/>
  <c r="Q17" i="18"/>
  <c r="Q18" i="18"/>
  <c r="Q19" i="18"/>
  <c r="Q20" i="18"/>
  <c r="Q8" i="18"/>
  <c r="O9" i="18"/>
  <c r="O10" i="18"/>
  <c r="O11" i="18"/>
  <c r="O12" i="18"/>
  <c r="S12" i="18" s="1"/>
  <c r="O13" i="18"/>
  <c r="O14" i="18"/>
  <c r="S14" i="18" s="1"/>
  <c r="O15" i="18"/>
  <c r="O16" i="18"/>
  <c r="O17" i="18"/>
  <c r="O18" i="18"/>
  <c r="O19" i="18"/>
  <c r="O20" i="18"/>
  <c r="S20" i="18" s="1"/>
  <c r="O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8" i="18"/>
  <c r="E9" i="18"/>
  <c r="E10" i="18"/>
  <c r="I10" i="18" s="1"/>
  <c r="E11" i="18"/>
  <c r="I11" i="18" s="1"/>
  <c r="E12" i="18"/>
  <c r="I12" i="18" s="1"/>
  <c r="E13" i="18"/>
  <c r="E14" i="18"/>
  <c r="E15" i="18"/>
  <c r="E16" i="18"/>
  <c r="E17" i="18"/>
  <c r="E18" i="18"/>
  <c r="I18" i="18" s="1"/>
  <c r="E19" i="18"/>
  <c r="I19" i="18" s="1"/>
  <c r="E20" i="18"/>
  <c r="I20" i="18" s="1"/>
  <c r="E8" i="18"/>
  <c r="G48" i="12" l="1"/>
  <c r="I16" i="18"/>
  <c r="I17" i="18"/>
  <c r="I9" i="18"/>
  <c r="S16" i="18"/>
  <c r="I15" i="18"/>
  <c r="I14" i="18"/>
  <c r="I13" i="18"/>
  <c r="O48" i="12"/>
  <c r="Q30" i="12"/>
  <c r="C48" i="12"/>
  <c r="K48" i="12"/>
  <c r="M48" i="12"/>
  <c r="E48" i="12"/>
  <c r="Q20" i="12"/>
  <c r="Q12" i="12"/>
  <c r="S8" i="18"/>
  <c r="S17" i="18"/>
  <c r="S9" i="18"/>
  <c r="S15" i="18"/>
  <c r="S13" i="18"/>
  <c r="I42" i="12"/>
  <c r="I40" i="12"/>
  <c r="S19" i="18"/>
  <c r="S11" i="18"/>
  <c r="I8" i="11"/>
  <c r="I8" i="18"/>
  <c r="S18" i="18"/>
  <c r="S10" i="18"/>
  <c r="I11" i="11"/>
  <c r="I10" i="11"/>
  <c r="I9" i="11"/>
  <c r="Q14" i="12"/>
  <c r="I10" i="12"/>
  <c r="I37" i="12"/>
  <c r="I34" i="12"/>
  <c r="I26" i="12"/>
  <c r="I18" i="12"/>
  <c r="Q38" i="12"/>
  <c r="Q22" i="12"/>
  <c r="I33" i="12"/>
  <c r="I25" i="12"/>
  <c r="I17" i="12"/>
  <c r="I9" i="12"/>
  <c r="Q8" i="12"/>
  <c r="Q37" i="12"/>
  <c r="Q29" i="12"/>
  <c r="Q21" i="12"/>
  <c r="Q13" i="12"/>
  <c r="I32" i="12"/>
  <c r="I24" i="12"/>
  <c r="I16" i="12"/>
  <c r="I44" i="12"/>
  <c r="I36" i="12"/>
  <c r="Q44" i="12"/>
  <c r="Q36" i="12"/>
  <c r="Q28" i="12"/>
  <c r="I31" i="12"/>
  <c r="I23" i="12"/>
  <c r="I15" i="12"/>
  <c r="I43" i="12"/>
  <c r="I35" i="12"/>
  <c r="Q43" i="12"/>
  <c r="Q35" i="12"/>
  <c r="Q27" i="12"/>
  <c r="Q19" i="12"/>
  <c r="Q11" i="12"/>
  <c r="I30" i="12"/>
  <c r="I22" i="12"/>
  <c r="I14" i="12"/>
  <c r="Q42" i="12"/>
  <c r="Q34" i="12"/>
  <c r="Q26" i="12"/>
  <c r="Q18" i="12"/>
  <c r="Q10" i="12"/>
  <c r="I29" i="12"/>
  <c r="I21" i="12"/>
  <c r="I13" i="12"/>
  <c r="I41" i="12"/>
  <c r="Q41" i="12"/>
  <c r="Q33" i="12"/>
  <c r="Q25" i="12"/>
  <c r="Q17" i="12"/>
  <c r="Q9" i="12"/>
  <c r="I28" i="12"/>
  <c r="I20" i="12"/>
  <c r="I12" i="12"/>
  <c r="Q40" i="12"/>
  <c r="Q32" i="12"/>
  <c r="Q24" i="12"/>
  <c r="Q16" i="12"/>
  <c r="I8" i="12"/>
  <c r="I27" i="12"/>
  <c r="I19" i="12"/>
  <c r="I11" i="12"/>
  <c r="I39" i="12"/>
  <c r="Q39" i="12"/>
  <c r="Q31" i="12"/>
  <c r="Q23" i="12"/>
  <c r="Q15" i="12"/>
  <c r="E49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8" i="9"/>
  <c r="M11" i="7"/>
  <c r="I33" i="7"/>
  <c r="M33" i="7"/>
  <c r="C33" i="7"/>
  <c r="Q21" i="18"/>
  <c r="O21" i="18"/>
  <c r="M21" i="18"/>
  <c r="G21" i="18"/>
  <c r="E21" i="18"/>
  <c r="C21" i="18"/>
  <c r="M76" i="17"/>
  <c r="K76" i="17"/>
  <c r="I76" i="17"/>
  <c r="G76" i="17"/>
  <c r="E76" i="17"/>
  <c r="C76" i="17"/>
  <c r="Q48" i="6"/>
  <c r="K15" i="1"/>
  <c r="O15" i="1"/>
  <c r="W15" i="1"/>
  <c r="G15" i="1"/>
  <c r="W22" i="16"/>
  <c r="U22" i="16"/>
  <c r="O22" i="16"/>
  <c r="K22" i="16"/>
  <c r="G22" i="16"/>
  <c r="E22" i="16"/>
  <c r="I12" i="11" l="1"/>
  <c r="K11" i="11" s="1"/>
  <c r="K8" i="11"/>
  <c r="K10" i="11"/>
  <c r="U10" i="18"/>
  <c r="U13" i="18"/>
  <c r="U15" i="18"/>
  <c r="Q48" i="12"/>
  <c r="I48" i="12"/>
  <c r="E9" i="15" s="1"/>
  <c r="I21" i="18"/>
  <c r="K8" i="18" s="1"/>
  <c r="S21" i="18"/>
  <c r="U9" i="18" s="1"/>
  <c r="E11" i="14"/>
  <c r="C11" i="14"/>
  <c r="I76" i="13"/>
  <c r="S12" i="11"/>
  <c r="Q12" i="11"/>
  <c r="O12" i="11"/>
  <c r="M12" i="11"/>
  <c r="E7" i="15"/>
  <c r="G12" i="11"/>
  <c r="E12" i="11"/>
  <c r="C12" i="11"/>
  <c r="Q23" i="10"/>
  <c r="O23" i="10"/>
  <c r="M23" i="10"/>
  <c r="I23" i="10"/>
  <c r="G23" i="10"/>
  <c r="E23" i="10"/>
  <c r="Q52" i="9"/>
  <c r="O52" i="9"/>
  <c r="M52" i="9"/>
  <c r="G52" i="9"/>
  <c r="E52" i="9"/>
  <c r="K33" i="7"/>
  <c r="E33" i="7"/>
  <c r="O48" i="6"/>
  <c r="M48" i="6"/>
  <c r="K48" i="6"/>
  <c r="AI37" i="3"/>
  <c r="AG37" i="3"/>
  <c r="AA37" i="3"/>
  <c r="W37" i="3"/>
  <c r="S37" i="3"/>
  <c r="Q37" i="3"/>
  <c r="U11" i="11" l="1"/>
  <c r="U10" i="11"/>
  <c r="U9" i="11"/>
  <c r="U8" i="11"/>
  <c r="U12" i="11" s="1"/>
  <c r="U8" i="18"/>
  <c r="U17" i="18"/>
  <c r="K9" i="11"/>
  <c r="K12" i="11" s="1"/>
  <c r="U14" i="18"/>
  <c r="U16" i="18"/>
  <c r="U20" i="18"/>
  <c r="U12" i="18"/>
  <c r="U18" i="18"/>
  <c r="U19" i="18"/>
  <c r="E8" i="15"/>
  <c r="K19" i="18"/>
  <c r="K11" i="18"/>
  <c r="K17" i="18"/>
  <c r="K13" i="18"/>
  <c r="K9" i="18"/>
  <c r="K12" i="18"/>
  <c r="K15" i="18"/>
  <c r="K18" i="18"/>
  <c r="K10" i="18"/>
  <c r="K16" i="18"/>
  <c r="K20" i="18"/>
  <c r="K14" i="18"/>
  <c r="U11" i="18"/>
  <c r="E10" i="15"/>
  <c r="G8" i="13"/>
  <c r="K21" i="18" l="1"/>
  <c r="U21" i="18"/>
  <c r="E11" i="15"/>
  <c r="G76" i="13"/>
  <c r="G9" i="15" l="1"/>
  <c r="G7" i="15"/>
  <c r="G8" i="15"/>
  <c r="G10" i="15"/>
  <c r="G11" i="15" l="1"/>
</calcChain>
</file>

<file path=xl/sharedStrings.xml><?xml version="1.0" encoding="utf-8"?>
<sst xmlns="http://schemas.openxmlformats.org/spreadsheetml/2006/main" count="2064" uniqueCount="360">
  <si>
    <t>صندوق سرمایه‌گذاری ثابت حامی دوم مفید</t>
  </si>
  <si>
    <t>صورت وضعیت پورتفوی</t>
  </si>
  <si>
    <t>برای ماه منتهی به 1403/10/30</t>
  </si>
  <si>
    <t>نام شرکت</t>
  </si>
  <si>
    <t>1403/09/30</t>
  </si>
  <si>
    <t>تغییرات طی دوره</t>
  </si>
  <si>
    <t>1403/10/30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</si>
  <si>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</si>
  <si>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</si>
  <si>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</si>
  <si>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</si>
  <si>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</si>
  <si>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</si>
  <si>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</si>
  <si>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</si>
  <si>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 صنایع مفید- بخشی1 - استیل</t>
  </si>
  <si>
    <t>صندوق س صنایع مفید3- بخشی</t>
  </si>
  <si>
    <t>صندوق س صنایع مفید4-بخشی</t>
  </si>
  <si>
    <t>صندوق س. اهرمی مفید-س -واحد عادی</t>
  </si>
  <si>
    <t>صندوق س.پشتوانه طلا آتش فیروزه</t>
  </si>
  <si>
    <t>صندوق س.توسعه اندوخته آینده-س</t>
  </si>
  <si>
    <t>صندوق سرمایه گذاری سهامی اهرمی موج فیروزه</t>
  </si>
  <si>
    <t>صندوق سرمایه‌گذاری بازنشستگی تکمیلی آتیه مفید</t>
  </si>
  <si>
    <t>صندوق سرمایه‌گذاری تضمین اصل سرمایه مفید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</si>
  <si>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</si>
  <si>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</si>
  <si>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</si>
  <si>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</si>
  <si>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گروه توسعه مالی مهرآیندگان</t>
  </si>
  <si>
    <t>گروه صنعتی پاکشو</t>
  </si>
  <si>
    <t>گسترش سوخت سبززاگرس(سهامی عام)</t>
  </si>
  <si>
    <t>ملی‌ صنایع‌ مس‌ ایران‌</t>
  </si>
  <si>
    <t>امتیاز تسهیلات مسکن سال1403</t>
  </si>
  <si>
    <t/>
  </si>
  <si>
    <t>تعداد اوراق تبعی</t>
  </si>
  <si>
    <t>قیمت اعمال</t>
  </si>
  <si>
    <t>تاریخ اعمال</t>
  </si>
  <si>
    <t>نرخ موثر</t>
  </si>
  <si>
    <t>اختیارف ت ومهان-6355-03/11/29</t>
  </si>
  <si>
    <t>1403/11/29</t>
  </si>
  <si>
    <t>اختیارف ت فملی-10076-05/03/06</t>
  </si>
  <si>
    <t>1405/03/06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</si>
  <si>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</si>
  <si>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</si>
  <si>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</si>
  <si>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</si>
  <si>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</si>
  <si>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</si>
  <si>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</si>
  <si>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</si>
  <si>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انرژی پاسارگاد14040302</t>
  </si>
  <si>
    <t>بله</t>
  </si>
  <si>
    <t>1400/03/02</t>
  </si>
  <si>
    <t>1404/03/01</t>
  </si>
  <si>
    <t>اجاره تابان سپهر14031126</t>
  </si>
  <si>
    <t>1399/12/03</t>
  </si>
  <si>
    <t>1403/12/03</t>
  </si>
  <si>
    <t>اسناد خزانه-م10بودجه00-031115</t>
  </si>
  <si>
    <t>1400/06/07</t>
  </si>
  <si>
    <t>1403/11/15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</si>
  <si>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</si>
  <si>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</si>
  <si>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</si>
  <si>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</si>
  <si>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</si>
  <si>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 خزانه-م9بودجه00-031101</t>
  </si>
  <si>
    <t>1400/06/01</t>
  </si>
  <si>
    <t>1403/11/01</t>
  </si>
  <si>
    <t>اسنادخزانه-م2بودجه00-031024</t>
  </si>
  <si>
    <t>1400/02/22</t>
  </si>
  <si>
    <t>1403/10/24</t>
  </si>
  <si>
    <t>اسنادخزانه-م4بودجه01-040917</t>
  </si>
  <si>
    <t>1401/12/08</t>
  </si>
  <si>
    <t>1404/09/16</t>
  </si>
  <si>
    <t>اسنادخزانه-م4بودجه02-051021</t>
  </si>
  <si>
    <t>1402/08/15</t>
  </si>
  <si>
    <t>1405/10/21</t>
  </si>
  <si>
    <t>اسنادخزانه-م5بودجه01-041015</t>
  </si>
  <si>
    <t>1404/10/14</t>
  </si>
  <si>
    <t>اسنادخزانه-م7بودجه01-040714</t>
  </si>
  <si>
    <t>1401/12/10</t>
  </si>
  <si>
    <t>1404/07/13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</si>
  <si>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</si>
  <si>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</si>
  <si>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</si>
  <si>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</si>
  <si>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</si>
  <si>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</si>
  <si>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وکغدیر707-بدون ضامن</t>
  </si>
  <si>
    <t>1403/07/14</t>
  </si>
  <si>
    <t>1407/07/14</t>
  </si>
  <si>
    <t>صکوک منفعت نفت0312-6ماهه 18/5%</t>
  </si>
  <si>
    <t>1399/12/17</t>
  </si>
  <si>
    <t>1403/12/17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</si>
  <si>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</si>
  <si>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</si>
  <si>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</si>
  <si>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</si>
  <si>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</si>
  <si>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</si>
  <si>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</si>
  <si>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</si>
  <si>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</si>
  <si>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</si>
  <si>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دولت139-ش.خ040804</t>
  </si>
  <si>
    <t>1402/07/04</t>
  </si>
  <si>
    <t>1404/08/03</t>
  </si>
  <si>
    <t>مرابحه عام دولت172-ش.خ050623</t>
  </si>
  <si>
    <t>1403/05/23</t>
  </si>
  <si>
    <t>1405/06/23</t>
  </si>
  <si>
    <t>مرابحه عام دولت175-ش.خ060327</t>
  </si>
  <si>
    <t>1403/06/27</t>
  </si>
  <si>
    <t>1406/03/27</t>
  </si>
  <si>
    <t>مرابحه کاسپین تامین 070625</t>
  </si>
  <si>
    <t>1403/06/25</t>
  </si>
  <si>
    <t>1407/06/25</t>
  </si>
  <si>
    <t>سلف موازی پدیده شیمی قرن</t>
  </si>
  <si>
    <t>1403/10/16</t>
  </si>
  <si>
    <t>1405/04/16</t>
  </si>
  <si>
    <t>مرابحه عام دولت148-ش.خ040519</t>
  </si>
  <si>
    <t>1402/10/19</t>
  </si>
  <si>
    <t>1404/05/18</t>
  </si>
  <si>
    <t>مرابحه عام دولت145-ش.خ050707</t>
  </si>
  <si>
    <t>1402/09/07</t>
  </si>
  <si>
    <t>1405/07/07</t>
  </si>
  <si>
    <t>سلف موازی گروه صنعتی پاکشو</t>
  </si>
  <si>
    <t>1403/10/12</t>
  </si>
  <si>
    <t>1405/04/12</t>
  </si>
  <si>
    <t>مرابحه عام دولت194-ش.خ060504</t>
  </si>
  <si>
    <t>1403/10/04</t>
  </si>
  <si>
    <t>1406/05/04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</si>
  <si>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</si>
  <si>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</si>
  <si>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</si>
  <si>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</si>
  <si>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</si>
  <si>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-1.88%</t>
  </si>
  <si>
    <t>5.83%</t>
  </si>
  <si>
    <t>3.79%</t>
  </si>
  <si>
    <t>-0.10%</t>
  </si>
  <si>
    <t>-8.31%</t>
  </si>
  <si>
    <t>-10.00%</t>
  </si>
  <si>
    <t>-1.66%</t>
  </si>
  <si>
    <t>-1.71%</t>
  </si>
  <si>
    <t>-4.66%</t>
  </si>
  <si>
    <t>-1.12%</t>
  </si>
  <si>
    <t>-1.35%</t>
  </si>
  <si>
    <t>0.11%</t>
  </si>
  <si>
    <t>-5.84%</t>
  </si>
  <si>
    <t>-5.83%</t>
  </si>
  <si>
    <t>-6.30%</t>
  </si>
  <si>
    <t>5.44%</t>
  </si>
  <si>
    <t>-12.43%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</si>
  <si>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</si>
  <si>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</si>
  <si>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</si>
  <si>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</si>
  <si>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</si>
  <si>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</si>
  <si>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</si>
  <si>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</si>
  <si>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</si>
  <si>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کار</t>
  </si>
  <si>
    <t>11146775</t>
  </si>
  <si>
    <t>سپرده کوتاه مدت</t>
  </si>
  <si>
    <t>1402/10/02</t>
  </si>
  <si>
    <t>بانک اقتصاد نوین اقدسیه</t>
  </si>
  <si>
    <t>216850436900001</t>
  </si>
  <si>
    <t>1402/11/30</t>
  </si>
  <si>
    <t>بانک صادرات بورس کالا</t>
  </si>
  <si>
    <t>0219003248009</t>
  </si>
  <si>
    <t>1403/04/03</t>
  </si>
  <si>
    <t>بانک ملت جهان کودک</t>
  </si>
  <si>
    <t>2233176134</t>
  </si>
  <si>
    <t>1403/04/30</t>
  </si>
  <si>
    <t>بانک پاسارگاد هفت تیر</t>
  </si>
  <si>
    <t>2078100153333332</t>
  </si>
  <si>
    <t>بانک خاورمیانه آفریقا</t>
  </si>
  <si>
    <t>100910810707076093</t>
  </si>
  <si>
    <t>1403/04/31</t>
  </si>
  <si>
    <t>216850436900002</t>
  </si>
  <si>
    <t>1403/05/06</t>
  </si>
  <si>
    <t>بانک مسکن نیاوران</t>
  </si>
  <si>
    <t>420220715387</t>
  </si>
  <si>
    <t>1403/07/02</t>
  </si>
  <si>
    <t>بانک مسکن ونک</t>
  </si>
  <si>
    <t>5600877335010</t>
  </si>
  <si>
    <t>سپرده بلند مدت</t>
  </si>
  <si>
    <t>1403/07/09</t>
  </si>
  <si>
    <t>بانک مسکن دولت</t>
  </si>
  <si>
    <t>5600887338848</t>
  </si>
  <si>
    <t>1403/08/08</t>
  </si>
  <si>
    <t>بانک صادرات طالقانی</t>
  </si>
  <si>
    <t>407471122009</t>
  </si>
  <si>
    <t>1403/08/12</t>
  </si>
  <si>
    <t>479604066414</t>
  </si>
  <si>
    <t>بانک مسکن سعادت آباد</t>
  </si>
  <si>
    <t>5600887339028</t>
  </si>
  <si>
    <t>1403/08/13</t>
  </si>
  <si>
    <t>407474393001</t>
  </si>
  <si>
    <t>1403/08/14</t>
  </si>
  <si>
    <t>بانک ملت چهارراه جهان کودک</t>
  </si>
  <si>
    <t>2350804306</t>
  </si>
  <si>
    <t>1403/08/16</t>
  </si>
  <si>
    <t>بانک صادرات سپهبد قرنی</t>
  </si>
  <si>
    <t>407477817009</t>
  </si>
  <si>
    <t>0479604120296</t>
  </si>
  <si>
    <t>1403/08/19</t>
  </si>
  <si>
    <t>207303153333337</t>
  </si>
  <si>
    <t>1403/08/28</t>
  </si>
  <si>
    <t xml:space="preserve">بانک پاسارگاد هفت تیر </t>
  </si>
  <si>
    <t>207303153333338</t>
  </si>
  <si>
    <t>1403/08/30</t>
  </si>
  <si>
    <t>207110153333331</t>
  </si>
  <si>
    <t>حساب جاری</t>
  </si>
  <si>
    <t>1403/09/01</t>
  </si>
  <si>
    <t>207303153333339</t>
  </si>
  <si>
    <t>1403/09/03</t>
  </si>
  <si>
    <t>5600887339630</t>
  </si>
  <si>
    <t>1403/09/04</t>
  </si>
  <si>
    <t>5600887339655</t>
  </si>
  <si>
    <t>1403/09/05</t>
  </si>
  <si>
    <t>0479604265495</t>
  </si>
  <si>
    <t>1403/09/06</t>
  </si>
  <si>
    <t>بانک ملت چهار راه جهان کودک</t>
  </si>
  <si>
    <t>2387365939</t>
  </si>
  <si>
    <t>1403/09/10</t>
  </si>
  <si>
    <t>2073031533333310</t>
  </si>
  <si>
    <t xml:space="preserve">بانک تجارت کار </t>
  </si>
  <si>
    <t>0479604333606</t>
  </si>
  <si>
    <t>1403/09/17</t>
  </si>
  <si>
    <t>0479604375378</t>
  </si>
  <si>
    <t>1403/09/24</t>
  </si>
  <si>
    <t>2403770139</t>
  </si>
  <si>
    <t>1403/09/26</t>
  </si>
  <si>
    <t>2421193992</t>
  </si>
  <si>
    <t>1403/10/01</t>
  </si>
  <si>
    <t>0407538986001</t>
  </si>
  <si>
    <t>0479604481865</t>
  </si>
  <si>
    <t>1403/10/08</t>
  </si>
  <si>
    <t>0479604575850</t>
  </si>
  <si>
    <t>1403/10/22</t>
  </si>
  <si>
    <t>بانک ملت مستقل مرکزی</t>
  </si>
  <si>
    <t>2682751918</t>
  </si>
  <si>
    <t>1403/10/23</t>
  </si>
  <si>
    <t>407568278005</t>
  </si>
  <si>
    <t>0479604597840</t>
  </si>
  <si>
    <t>1403/10/26</t>
  </si>
  <si>
    <t>بانک صادرات دکتر شریعتی</t>
  </si>
  <si>
    <t>0407569852002</t>
  </si>
  <si>
    <t>0479604609143</t>
  </si>
  <si>
    <t>1403/10/29</t>
  </si>
  <si>
    <t>0407572158002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</si>
  <si>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</si>
  <si>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</si>
  <si>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</si>
  <si>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</si>
  <si>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</si>
  <si>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</si>
  <si>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</si>
  <si>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</si>
  <si>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دولت72-ش.خ0311</t>
  </si>
  <si>
    <t>صکوک اجاره گل گهر039-3ماهه20%</t>
  </si>
  <si>
    <t>مرابحه عام دولت5-ش.خ 0309</t>
  </si>
  <si>
    <t>صکوک اجاره فارس147- 3ماهه18%</t>
  </si>
  <si>
    <t>صکوک اجاره معادن212-6ماهه21%</t>
  </si>
  <si>
    <t>اجاره تابان لوتوس14021206</t>
  </si>
  <si>
    <t>بانک ملت باجه کارگزاری مفید</t>
  </si>
  <si>
    <t xml:space="preserve">بانک خاورمیانه ظفر </t>
  </si>
  <si>
    <t>بانک پاسارگاد هفتم تیر</t>
  </si>
  <si>
    <t>بانک مسکن کریم خان زند</t>
  </si>
  <si>
    <t>بهای فروش</t>
  </si>
  <si>
    <t>ارزش دفتری</t>
  </si>
  <si>
    <t>سود و زیان ناشی از تغییر قیمت</t>
  </si>
  <si>
    <t>سود و زیان ناشی از فروش</t>
  </si>
  <si>
    <t>ح. گسترش سوخت سبززاگرس(س. عام)</t>
  </si>
  <si>
    <t>اسنادخزانه-م5بودجه00-030626</t>
  </si>
  <si>
    <t>اسنادخزانه-م8بودجه00-030919</t>
  </si>
  <si>
    <t>سلف آهن اسفنجی فولاد شادگان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</si>
  <si>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</si>
  <si>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</si>
  <si>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</si>
  <si>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</si>
  <si>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</si>
  <si>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</si>
  <si>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</si>
  <si>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</si>
  <si>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</si>
  <si>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</si>
  <si>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8298064948</t>
  </si>
  <si>
    <t>8323248251</t>
  </si>
  <si>
    <t>1009-10-810-707073712</t>
  </si>
  <si>
    <t>2078100153333331</t>
  </si>
  <si>
    <t>0461537573706</t>
  </si>
  <si>
    <t>216283436900001</t>
  </si>
  <si>
    <t>207307153333331</t>
  </si>
  <si>
    <t>207307153333332</t>
  </si>
  <si>
    <t>0479602140468</t>
  </si>
  <si>
    <t>100960935000000713</t>
  </si>
  <si>
    <t>0479602905612</t>
  </si>
  <si>
    <t>0407283859007</t>
  </si>
  <si>
    <t>0407303207004</t>
  </si>
  <si>
    <t>0407343288003</t>
  </si>
  <si>
    <t>207303153333332</t>
  </si>
  <si>
    <t>0479603494128</t>
  </si>
  <si>
    <t>0407385601003</t>
  </si>
  <si>
    <t>5600887337733</t>
  </si>
  <si>
    <t>207303153333333</t>
  </si>
  <si>
    <t>2299695551</t>
  </si>
  <si>
    <t>0407411865009</t>
  </si>
  <si>
    <t>0479603757335</t>
  </si>
  <si>
    <t>5600877334963</t>
  </si>
  <si>
    <t>207303153333334</t>
  </si>
  <si>
    <t>2306746802</t>
  </si>
  <si>
    <t>479603972754</t>
  </si>
  <si>
    <t>479604013941</t>
  </si>
  <si>
    <t>407463919008</t>
  </si>
  <si>
    <t>2346422020</t>
  </si>
  <si>
    <t>207303153333335</t>
  </si>
  <si>
    <t>207303153333336</t>
  </si>
  <si>
    <t>سایر درآمدها</t>
  </si>
  <si>
    <t>سایر درآمدها برای تنزیل سود سهام</t>
  </si>
  <si>
    <t>معین برای سایر درآمدهای تنزیل سود بانک</t>
  </si>
  <si>
    <t>اختیارف ت پاکشو-5612-04/07/09</t>
  </si>
  <si>
    <t>1404/07/09</t>
  </si>
  <si>
    <t>جلوگیری از نوسانات بازار</t>
  </si>
  <si>
    <t>برای ماه منتهی به 1403/09/30</t>
  </si>
  <si>
    <t>2-2-درآمد حاصل از سرمایه­گذاری در واحدهای صندوق:</t>
  </si>
  <si>
    <t>درآمد سود صندوق</t>
  </si>
  <si>
    <t>سود نرخ ترجیحی اختیارف ت پاکشو-5612-04/07/09(هکشو4071)</t>
  </si>
  <si>
    <t>نرخ ترجیحی اختیارف ت ومهان-7025-(همهان311)</t>
  </si>
  <si>
    <t>درآمد حاصل از سرمایه گذاری در سهام و حق تقدم سهام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</si>
  <si>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</si>
  <si>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</si>
  <si>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</si>
  <si>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درآمد ناشی از تعهد پذیره نویسی اوراق سلف پاکشو 14050412</t>
  </si>
  <si>
    <t>درآمد ناشی از تعهد پذیره نویسی عقرن1</t>
  </si>
  <si>
    <t>درآمد ناشی از نگه داری اوراق تبعی فملی 14050306</t>
  </si>
  <si>
    <t>از ابتدای سال مالی</t>
  </si>
  <si>
    <t>تا پایان ماه</t>
  </si>
  <si>
    <t>1- سرمایه گذاری ها</t>
  </si>
  <si>
    <t>1-1-سرمایه‌گذاری در سهام و حق تقدم سهام</t>
  </si>
  <si>
    <t>1-2-سرمایه‌گذاری در واحدهای صندوق های سرمایه گذاری</t>
  </si>
  <si>
    <t>1-3-سرمایه‌گذاری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</si>
  <si>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</si>
  <si>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</si>
  <si>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1-4- سرمایه‌گذاری در  سپرده‌ بانکی</t>
  </si>
  <si>
    <t>یادداشت</t>
  </si>
  <si>
    <t>2-1</t>
  </si>
  <si>
    <t>2-2</t>
  </si>
  <si>
    <t>2-3</t>
  </si>
  <si>
    <t>2-4</t>
  </si>
  <si>
    <t>2-1-درآمد حاصل از سرمایه­گذاری در سهام و حق تقدم سهام:</t>
  </si>
  <si>
    <t>2-3-درآمد حاصل از سرمایه­گذاری در اوراق بهادار با درآمد ثابت:</t>
  </si>
  <si>
    <t>2-4-درآمد حاصل از سرمایه­گذاری در سپرده بانکی و گواهی سپرده:</t>
  </si>
  <si>
    <t>2-5-سایر درآمدها:</t>
  </si>
  <si>
    <t>سود اوراق بهادار با درآمد ثابت</t>
  </si>
  <si>
    <t>سود سپرده بانکی</t>
  </si>
  <si>
    <t>سود(زیان) حاصل از فروش اوراق بهادار</t>
  </si>
  <si>
    <t>درآمد ناشی از تغییر قیمت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</si>
</sst>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0"/>
      <color rgb="FF000000"/>
      <name val="IRANSans"/>
      <family val="2"/>
    </font>
    <font>
      <b/>
      <sz val="14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2"/>
      <color rgb="FF0062AC"/>
      <name val="B Titr"/>
      <charset val="178"/>
    </font>
    <font>
      <sz val="10"/>
      <color rgb="FFFF0000"/>
      <name val="IRANSans"/>
      <family val="2"/>
    </font>
    <font>
      <b/>
      <sz val="10"/>
      <color rgb="FF000000"/>
      <name val="IRANSans"/>
      <family val="2"/>
    </font>
    <font>
      <b/>
      <sz val="10"/>
      <color rgb="FF0062AC"/>
      <name val="B Tit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61">
    <xf numFmtId="0" fontId="0" fillId="0" borderId="0" xfId="0"/>
    <xf numFmtId="3" fontId="2" fillId="0" borderId="0" xfId="0" applyNumberFormat="1" applyFont="1"/>
    <xf numFmtId="0" fontId="2" fillId="0" borderId="0" xfId="0" applyFont="1"/>
    <xf numFmtId="3" fontId="2" fillId="0" borderId="2" xfId="0" applyNumberFormat="1" applyFont="1" applyBorder="1"/>
    <xf numFmtId="0" fontId="4" fillId="0" borderId="0" xfId="0" applyFont="1"/>
    <xf numFmtId="3" fontId="6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10" fontId="8" fillId="0" borderId="0" xfId="3" applyNumberFormat="1" applyFont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9" fontId="8" fillId="0" borderId="2" xfId="2" applyNumberFormat="1" applyFont="1" applyBorder="1" applyAlignment="1">
      <alignment horizontal="center" vertical="center"/>
    </xf>
    <xf numFmtId="3" fontId="2" fillId="0" borderId="0" xfId="0" applyNumberFormat="1" applyFont="1" applyFill="1"/>
    <xf numFmtId="0" fontId="2" fillId="0" borderId="0" xfId="0" applyFont="1" applyFill="1"/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12" fillId="0" borderId="0" xfId="0" applyNumberFormat="1" applyFont="1"/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Fill="1"/>
    <xf numFmtId="3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11" fillId="0" borderId="0" xfId="0" applyNumberFormat="1" applyFont="1" applyFill="1"/>
    <xf numFmtId="3" fontId="4" fillId="0" borderId="2" xfId="0" applyNumberFormat="1" applyFont="1" applyBorder="1"/>
    <xf numFmtId="10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10" fontId="8" fillId="0" borderId="0" xfId="1" applyNumberFormat="1" applyFont="1" applyFill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/>
    </xf>
    <xf numFmtId="10" fontId="2" fillId="0" borderId="0" xfId="1" applyNumberFormat="1" applyFont="1" applyFill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9" fontId="4" fillId="0" borderId="2" xfId="1" applyNumberFormat="1" applyFont="1" applyFill="1" applyBorder="1" applyAlignment="1">
      <alignment horizontal="center" vertical="center"/>
    </xf>
    <xf numFmtId="3" fontId="6" fillId="0" borderId="0" xfId="0" applyNumberFormat="1" applyFont="1" applyFill="1"/>
    <xf numFmtId="10" fontId="4" fillId="0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 readingOrder="2"/>
    </xf>
    <xf numFmtId="0" fontId="9" fillId="0" borderId="1" xfId="2" applyFont="1" applyBorder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4" fillId="0" borderId="4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4">
    <cellStyle name="Normal" xfId="0" builtinId="0"/>
    <cellStyle name="Normal 2" xfId="2" xr:uid="{F49494BA-7545-4211-B59A-2175EB5C51EA}"/>
    <cellStyle name="Percent" xfId="1" builtinId="5"/>
    <cellStyle name="Percent 2" xfId="3" xr:uid="{CEE5C2F0-5960-46F2-82BB-8544301059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2"/>
  <sheetViews>
    <sheetView rightToLeft="1" zoomScale="85" zoomScaleNormal="85" workbookViewId="0">
      <selection activeCell="A6" sqref="A6:W6"/>
    </sheetView>
  </sheetViews>
  <sheetFormatPr defaultRowHeight="18.75" x14ac:dyDescent="0.45"/>
  <cols>
    <col min="1" max="1" width="35.7109375" style="20" customWidth="1"/>
    <col min="2" max="2" width="1" style="20" customWidth="1"/>
    <col min="3" max="3" width="19" style="20" customWidth="1"/>
    <col min="4" max="4" width="1" style="20" customWidth="1"/>
    <col min="5" max="5" width="23" style="20" customWidth="1"/>
    <col min="6" max="6" width="1" style="20" customWidth="1"/>
    <col min="7" max="7" width="26" style="20" customWidth="1"/>
    <col min="8" max="8" width="1" style="20" customWidth="1"/>
    <col min="9" max="9" width="18" style="20" customWidth="1"/>
    <col min="10" max="10" width="1" style="20" customWidth="1"/>
    <col min="11" max="11" width="25" style="20" customWidth="1"/>
    <col min="12" max="12" width="1" style="20" customWidth="1"/>
    <col min="13" max="13" width="16" style="20" customWidth="1"/>
    <col min="14" max="14" width="1" style="20" customWidth="1"/>
    <col min="15" max="15" width="21" style="20" customWidth="1"/>
    <col min="16" max="16" width="1" style="20" customWidth="1"/>
    <col min="17" max="17" width="19" style="20" customWidth="1"/>
    <col min="18" max="18" width="1" style="20" customWidth="1"/>
    <col min="19" max="19" width="16" style="20" customWidth="1"/>
    <col min="20" max="20" width="1" style="20" customWidth="1"/>
    <col min="21" max="21" width="23" style="20" customWidth="1"/>
    <col min="22" max="22" width="1" style="20" customWidth="1"/>
    <col min="23" max="23" width="26" style="20" customWidth="1"/>
    <col min="24" max="24" width="1" style="20" customWidth="1"/>
    <col min="25" max="25" width="32" style="20" customWidth="1"/>
    <col min="26" max="26" width="1" style="20" customWidth="1"/>
    <col min="27" max="27" width="9.140625" style="20" customWidth="1"/>
    <col min="28" max="16384" width="9.140625" style="20"/>
  </cols>
  <sheetData>
    <row r="2" spans="1:25" ht="26.25" x14ac:dyDescent="0.45">
      <c r="A2" s="51" t="s">
        <v>0</v>
      </c>
      <c r="B2" s="51" t="s">
        <v>0</v>
      </c>
      <c r="C2" s="51" t="s">
        <v>0</v>
      </c>
      <c r="D2" s="51" t="s">
        <v>0</v>
      </c>
      <c r="E2" s="51" t="s">
        <v>0</v>
      </c>
      <c r="F2" s="51" t="s">
        <v>0</v>
      </c>
      <c r="G2" s="51" t="s">
        <v>0</v>
      </c>
      <c r="H2" s="51" t="s">
        <v>0</v>
      </c>
      <c r="I2" s="51" t="s">
        <v>0</v>
      </c>
      <c r="J2" s="51" t="s">
        <v>0</v>
      </c>
      <c r="K2" s="51" t="s">
        <v>0</v>
      </c>
      <c r="L2" s="51" t="s">
        <v>0</v>
      </c>
      <c r="M2" s="51" t="s">
        <v>0</v>
      </c>
      <c r="N2" s="51" t="s">
        <v>0</v>
      </c>
      <c r="O2" s="51" t="s">
        <v>0</v>
      </c>
      <c r="P2" s="51" t="s">
        <v>0</v>
      </c>
      <c r="Q2" s="51" t="s">
        <v>0</v>
      </c>
      <c r="R2" s="51" t="s">
        <v>0</v>
      </c>
      <c r="S2" s="51" t="s">
        <v>0</v>
      </c>
      <c r="T2" s="51" t="s">
        <v>0</v>
      </c>
      <c r="U2" s="51" t="s">
        <v>0</v>
      </c>
      <c r="V2" s="51" t="s">
        <v>0</v>
      </c>
      <c r="W2" s="51" t="s">
        <v>0</v>
      </c>
      <c r="X2" s="51" t="s">
        <v>0</v>
      </c>
      <c r="Y2" s="51" t="s">
        <v>0</v>
      </c>
    </row>
    <row r="3" spans="1:25" ht="26.25" x14ac:dyDescent="0.45">
      <c r="A3" s="51" t="s">
        <v>1</v>
      </c>
      <c r="B3" s="51" t="s">
        <v>1</v>
      </c>
      <c r="C3" s="51" t="s">
        <v>1</v>
      </c>
      <c r="D3" s="51" t="s">
        <v>1</v>
      </c>
      <c r="E3" s="51" t="s">
        <v>1</v>
      </c>
      <c r="F3" s="51" t="s">
        <v>1</v>
      </c>
      <c r="G3" s="51" t="s">
        <v>1</v>
      </c>
      <c r="H3" s="51" t="s">
        <v>1</v>
      </c>
      <c r="I3" s="51" t="s">
        <v>1</v>
      </c>
      <c r="J3" s="51" t="s">
        <v>1</v>
      </c>
      <c r="K3" s="51" t="s">
        <v>1</v>
      </c>
      <c r="L3" s="51" t="s">
        <v>1</v>
      </c>
      <c r="M3" s="51" t="s">
        <v>1</v>
      </c>
      <c r="N3" s="51" t="s">
        <v>1</v>
      </c>
      <c r="O3" s="51" t="s">
        <v>1</v>
      </c>
      <c r="P3" s="51" t="s">
        <v>1</v>
      </c>
      <c r="Q3" s="51" t="s">
        <v>1</v>
      </c>
      <c r="R3" s="51" t="s">
        <v>1</v>
      </c>
      <c r="S3" s="51" t="s">
        <v>1</v>
      </c>
      <c r="T3" s="51" t="s">
        <v>1</v>
      </c>
      <c r="U3" s="51" t="s">
        <v>1</v>
      </c>
      <c r="V3" s="51" t="s">
        <v>1</v>
      </c>
      <c r="W3" s="51" t="s">
        <v>1</v>
      </c>
      <c r="X3" s="51" t="s">
        <v>1</v>
      </c>
      <c r="Y3" s="51" t="s">
        <v>1</v>
      </c>
    </row>
    <row r="4" spans="1:25" ht="26.25" x14ac:dyDescent="0.45">
      <c r="A4" s="51" t="s">
        <v>2</v>
      </c>
      <c r="B4" s="51" t="s">
        <v>2</v>
      </c>
      <c r="C4" s="51" t="s">
        <v>2</v>
      </c>
      <c r="D4" s="51" t="s">
        <v>2</v>
      </c>
      <c r="E4" s="51" t="s">
        <v>2</v>
      </c>
      <c r="F4" s="51" t="s">
        <v>2</v>
      </c>
      <c r="G4" s="51" t="s">
        <v>2</v>
      </c>
      <c r="H4" s="51" t="s">
        <v>2</v>
      </c>
      <c r="I4" s="51" t="s">
        <v>2</v>
      </c>
      <c r="J4" s="51" t="s">
        <v>2</v>
      </c>
      <c r="K4" s="51" t="s">
        <v>2</v>
      </c>
      <c r="L4" s="51" t="s">
        <v>2</v>
      </c>
      <c r="M4" s="51" t="s">
        <v>2</v>
      </c>
      <c r="N4" s="51" t="s">
        <v>2</v>
      </c>
      <c r="O4" s="51" t="s">
        <v>2</v>
      </c>
      <c r="P4" s="51" t="s">
        <v>2</v>
      </c>
      <c r="Q4" s="51" t="s">
        <v>2</v>
      </c>
      <c r="R4" s="51" t="s">
        <v>2</v>
      </c>
      <c r="S4" s="51" t="s">
        <v>2</v>
      </c>
      <c r="T4" s="51" t="s">
        <v>2</v>
      </c>
      <c r="U4" s="51" t="s">
        <v>2</v>
      </c>
      <c r="V4" s="51" t="s">
        <v>2</v>
      </c>
      <c r="W4" s="51" t="s">
        <v>2</v>
      </c>
      <c r="X4" s="51" t="s">
        <v>2</v>
      </c>
      <c r="Y4" s="51" t="s">
        <v>2</v>
      </c>
    </row>
    <row r="5" spans="1:25" ht="18" customHeight="1" x14ac:dyDescent="0.45"/>
    <row r="6" spans="1:25" ht="30" customHeight="1" x14ac:dyDescent="0.45">
      <c r="A6" s="57" t="s">
        <v>340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5" ht="30" customHeight="1" x14ac:dyDescent="0.45">
      <c r="A7" s="57" t="s">
        <v>341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</row>
    <row r="8" spans="1:25" ht="27" thickBot="1" x14ac:dyDescent="0.5">
      <c r="A8" s="50" t="s">
        <v>3</v>
      </c>
      <c r="C8" s="50" t="s">
        <v>4</v>
      </c>
      <c r="D8" s="50" t="s">
        <v>4</v>
      </c>
      <c r="E8" s="50" t="s">
        <v>4</v>
      </c>
      <c r="F8" s="50" t="s">
        <v>4</v>
      </c>
      <c r="G8" s="50" t="s">
        <v>4</v>
      </c>
      <c r="I8" s="50" t="s">
        <v>5</v>
      </c>
      <c r="J8" s="50" t="s">
        <v>5</v>
      </c>
      <c r="K8" s="50" t="s">
        <v>5</v>
      </c>
      <c r="L8" s="50" t="s">
        <v>5</v>
      </c>
      <c r="M8" s="50" t="s">
        <v>5</v>
      </c>
      <c r="N8" s="50" t="s">
        <v>5</v>
      </c>
      <c r="O8" s="50" t="s">
        <v>5</v>
      </c>
      <c r="Q8" s="50" t="s">
        <v>6</v>
      </c>
      <c r="R8" s="50" t="s">
        <v>6</v>
      </c>
      <c r="S8" s="50" t="s">
        <v>6</v>
      </c>
      <c r="T8" s="50" t="s">
        <v>6</v>
      </c>
      <c r="U8" s="50" t="s">
        <v>6</v>
      </c>
      <c r="V8" s="50" t="s">
        <v>6</v>
      </c>
      <c r="W8" s="50" t="s">
        <v>6</v>
      </c>
      <c r="X8" s="50" t="s">
        <v>6</v>
      </c>
      <c r="Y8" s="50" t="s">
        <v>6</v>
      </c>
    </row>
    <row r="9" spans="1:25" ht="26.25" x14ac:dyDescent="0.45">
      <c r="A9" s="50" t="s">
        <v>3</v>
      </c>
      <c r="C9" s="50" t="s">
        <v>7</v>
      </c>
      <c r="E9" s="50" t="s">
        <v>8</v>
      </c>
      <c r="G9" s="50" t="s">
        <v>9</v>
      </c>
      <c r="I9" s="50" t="s">
        <v>10</v>
      </c>
      <c r="J9" s="50" t="s">
        <v>10</v>
      </c>
      <c r="K9" s="50" t="s">
        <v>10</v>
      </c>
      <c r="M9" s="50" t="s">
        <v>11</v>
      </c>
      <c r="N9" s="50" t="s">
        <v>11</v>
      </c>
      <c r="O9" s="50" t="s">
        <v>11</v>
      </c>
      <c r="Q9" s="50" t="s">
        <v>7</v>
      </c>
      <c r="S9" s="50" t="s">
        <v>12</v>
      </c>
      <c r="U9" s="50" t="s">
        <v>8</v>
      </c>
      <c r="W9" s="50" t="s">
        <v>9</v>
      </c>
      <c r="Y9" s="50" t="s">
        <v>13</v>
      </c>
    </row>
    <row r="10" spans="1:25" ht="27" thickBot="1" x14ac:dyDescent="0.5">
      <c r="A10" s="50" t="s">
        <v>3</v>
      </c>
      <c r="C10" s="50" t="s">
        <v>7</v>
      </c>
      <c r="E10" s="50" t="s">
        <v>8</v>
      </c>
      <c r="G10" s="50" t="s">
        <v>9</v>
      </c>
      <c r="I10" s="50" t="s">
        <v>7</v>
      </c>
      <c r="K10" s="50" t="s">
        <v>8</v>
      </c>
      <c r="M10" s="50" t="s">
        <v>7</v>
      </c>
      <c r="O10" s="50" t="s">
        <v>14</v>
      </c>
      <c r="Q10" s="50" t="s">
        <v>7</v>
      </c>
      <c r="S10" s="50" t="s">
        <v>12</v>
      </c>
      <c r="U10" s="50" t="s">
        <v>8</v>
      </c>
      <c r="W10" s="50" t="s">
        <v>9</v>
      </c>
      <c r="Y10" s="50" t="s">
        <v>13</v>
      </c>
    </row>
    <row r="11" spans="1:25" s="38" customFormat="1" ht="24" x14ac:dyDescent="0.25">
      <c r="A11" s="37" t="s">
        <v>28</v>
      </c>
      <c r="C11" s="39">
        <v>7350000</v>
      </c>
      <c r="E11" s="39">
        <v>40102025252</v>
      </c>
      <c r="G11" s="39">
        <v>44571356323.199997</v>
      </c>
      <c r="I11" s="39">
        <v>0</v>
      </c>
      <c r="K11" s="39">
        <v>0</v>
      </c>
      <c r="M11" s="39">
        <v>0</v>
      </c>
      <c r="O11" s="39">
        <v>0</v>
      </c>
      <c r="Q11" s="39">
        <v>7350000</v>
      </c>
      <c r="R11" s="39"/>
      <c r="S11" s="39">
        <v>6226</v>
      </c>
      <c r="U11" s="39">
        <v>40102025252</v>
      </c>
      <c r="W11" s="39">
        <v>45521860969.199997</v>
      </c>
      <c r="Y11" s="40">
        <v>3.3964209719100635E-4</v>
      </c>
    </row>
    <row r="12" spans="1:25" s="38" customFormat="1" ht="24" x14ac:dyDescent="0.25">
      <c r="A12" s="37" t="s">
        <v>29</v>
      </c>
      <c r="C12" s="39">
        <v>347222222</v>
      </c>
      <c r="E12" s="39">
        <v>1500458547725</v>
      </c>
      <c r="G12" s="39">
        <v>1581618397598.8799</v>
      </c>
      <c r="I12" s="39">
        <v>0</v>
      </c>
      <c r="K12" s="39">
        <v>0</v>
      </c>
      <c r="M12" s="39">
        <v>0</v>
      </c>
      <c r="O12" s="39">
        <v>0</v>
      </c>
      <c r="Q12" s="39">
        <v>347222222</v>
      </c>
      <c r="R12" s="39"/>
      <c r="S12" s="39">
        <v>4678</v>
      </c>
      <c r="U12" s="39">
        <v>1500458547725</v>
      </c>
      <c r="W12" s="39">
        <v>1615813685076.99</v>
      </c>
      <c r="Y12" s="40">
        <v>1.205570987180847E-2</v>
      </c>
    </row>
    <row r="13" spans="1:25" s="38" customFormat="1" ht="24" x14ac:dyDescent="0.25">
      <c r="A13" s="37" t="s">
        <v>31</v>
      </c>
      <c r="C13" s="39">
        <v>367647050</v>
      </c>
      <c r="E13" s="39">
        <v>2500531361863</v>
      </c>
      <c r="G13" s="39">
        <v>2530451214269.1699</v>
      </c>
      <c r="I13" s="39">
        <v>367647050</v>
      </c>
      <c r="K13" s="39">
        <v>2500163690000</v>
      </c>
      <c r="M13" s="39">
        <v>0</v>
      </c>
      <c r="O13" s="39">
        <v>0</v>
      </c>
      <c r="Q13" s="39">
        <v>367647050</v>
      </c>
      <c r="R13" s="39"/>
      <c r="S13" s="39">
        <v>7070</v>
      </c>
      <c r="U13" s="39">
        <v>2500531361863</v>
      </c>
      <c r="W13" s="39">
        <v>2585675687943.7798</v>
      </c>
      <c r="Y13" s="40">
        <v>1.9291924684344843E-2</v>
      </c>
    </row>
    <row r="14" spans="1:25" s="38" customFormat="1" ht="24.75" thickBot="1" x14ac:dyDescent="0.3">
      <c r="A14" s="37" t="s">
        <v>30</v>
      </c>
      <c r="C14" s="39">
        <v>66800000</v>
      </c>
      <c r="E14" s="39">
        <v>99619282598</v>
      </c>
      <c r="G14" s="39">
        <v>100672915944</v>
      </c>
      <c r="I14" s="39">
        <v>0</v>
      </c>
      <c r="K14" s="39">
        <v>0</v>
      </c>
      <c r="M14" s="39">
        <v>0</v>
      </c>
      <c r="O14" s="39">
        <v>0</v>
      </c>
      <c r="Q14" s="39">
        <v>66800000</v>
      </c>
      <c r="R14" s="39"/>
      <c r="S14" s="39">
        <v>1431</v>
      </c>
      <c r="U14" s="39">
        <v>99619282598</v>
      </c>
      <c r="W14" s="39">
        <v>95091051297.600006</v>
      </c>
      <c r="Y14" s="40">
        <v>7.0948162924768096E-4</v>
      </c>
    </row>
    <row r="15" spans="1:25" s="37" customFormat="1" ht="24.75" thickBot="1" x14ac:dyDescent="0.3">
      <c r="A15" s="37" t="s">
        <v>33</v>
      </c>
      <c r="C15" s="37" t="s">
        <v>33</v>
      </c>
      <c r="E15" s="41">
        <f>SUM(E11:E14)</f>
        <v>4140711217438</v>
      </c>
      <c r="G15" s="41">
        <f>SUM(G11:G14)</f>
        <v>4257313884135.25</v>
      </c>
      <c r="I15" s="37" t="s">
        <v>33</v>
      </c>
      <c r="K15" s="41">
        <f>SUM(K11:K14)</f>
        <v>2500163690000</v>
      </c>
      <c r="M15" s="37" t="s">
        <v>33</v>
      </c>
      <c r="O15" s="41">
        <f>SUM(O14:O14)</f>
        <v>0</v>
      </c>
      <c r="Q15" s="37" t="s">
        <v>33</v>
      </c>
      <c r="S15" s="37" t="s">
        <v>33</v>
      </c>
      <c r="U15" s="41">
        <f>SUM(U11:U14)</f>
        <v>4140711217438</v>
      </c>
      <c r="W15" s="41">
        <f>SUM(W11:W14)</f>
        <v>4342102285287.5698</v>
      </c>
      <c r="Y15" s="42">
        <f>SUM(Y11:Y14)</f>
        <v>3.2396758282592003E-2</v>
      </c>
    </row>
    <row r="16" spans="1:25" ht="19.5" thickTop="1" x14ac:dyDescent="0.45"/>
    <row r="18" spans="1:25" x14ac:dyDescent="0.45">
      <c r="G18" s="19"/>
    </row>
    <row r="20" spans="1:25" x14ac:dyDescent="0.45">
      <c r="Y20" s="23"/>
    </row>
    <row r="32" spans="1:25" x14ac:dyDescent="0.45">
      <c r="A32" s="22"/>
    </row>
  </sheetData>
  <mergeCells count="23">
    <mergeCell ref="A6:W6"/>
    <mergeCell ref="A7:W7"/>
    <mergeCell ref="A8:A10"/>
    <mergeCell ref="C9:C10"/>
    <mergeCell ref="E9:E10"/>
    <mergeCell ref="G9:G10"/>
    <mergeCell ref="C8:G8"/>
    <mergeCell ref="Y9:Y10"/>
    <mergeCell ref="Q8:Y8"/>
    <mergeCell ref="A2:Y2"/>
    <mergeCell ref="A3:Y3"/>
    <mergeCell ref="A4:Y4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2"/>
  <sheetViews>
    <sheetView rightToLeft="1" zoomScale="85" zoomScaleNormal="85" workbookViewId="0">
      <selection activeCell="E14" sqref="E14"/>
    </sheetView>
  </sheetViews>
  <sheetFormatPr defaultRowHeight="18.75" x14ac:dyDescent="0.45"/>
  <cols>
    <col min="1" max="1" width="57.28515625" style="2" bestFit="1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20" style="2" customWidth="1"/>
    <col min="8" max="8" width="1" style="2" customWidth="1"/>
    <col min="9" max="9" width="23" style="2" customWidth="1"/>
    <col min="10" max="10" width="1" style="2" customWidth="1"/>
    <col min="11" max="11" width="22" style="2" customWidth="1"/>
    <col min="12" max="12" width="1" style="2" customWidth="1"/>
    <col min="13" max="13" width="23" style="2" customWidth="1"/>
    <col min="14" max="14" width="1" style="2" customWidth="1"/>
    <col min="15" max="15" width="21" style="2" customWidth="1"/>
    <col min="16" max="16" width="1" style="2" customWidth="1"/>
    <col min="17" max="17" width="23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6.25" x14ac:dyDescent="0.45">
      <c r="A2" s="53" t="s">
        <v>0</v>
      </c>
      <c r="B2" s="53" t="s">
        <v>0</v>
      </c>
      <c r="C2" s="53" t="s">
        <v>0</v>
      </c>
      <c r="D2" s="53" t="s">
        <v>0</v>
      </c>
      <c r="E2" s="53" t="s">
        <v>0</v>
      </c>
      <c r="F2" s="53" t="s">
        <v>0</v>
      </c>
      <c r="G2" s="53" t="s">
        <v>0</v>
      </c>
      <c r="H2" s="53" t="s">
        <v>0</v>
      </c>
      <c r="I2" s="53" t="s">
        <v>0</v>
      </c>
      <c r="J2" s="53" t="s">
        <v>0</v>
      </c>
      <c r="K2" s="53" t="s">
        <v>0</v>
      </c>
      <c r="L2" s="53" t="s">
        <v>0</v>
      </c>
      <c r="M2" s="53" t="s">
        <v>0</v>
      </c>
      <c r="N2" s="53" t="s">
        <v>0</v>
      </c>
      <c r="O2" s="53" t="s">
        <v>0</v>
      </c>
      <c r="P2" s="53" t="s">
        <v>0</v>
      </c>
      <c r="Q2" s="53" t="s">
        <v>0</v>
      </c>
    </row>
    <row r="3" spans="1:17" ht="26.25" x14ac:dyDescent="0.45">
      <c r="A3" s="53" t="s">
        <v>253</v>
      </c>
      <c r="B3" s="53" t="s">
        <v>253</v>
      </c>
      <c r="C3" s="53" t="s">
        <v>253</v>
      </c>
      <c r="D3" s="53" t="s">
        <v>253</v>
      </c>
      <c r="E3" s="53" t="s">
        <v>253</v>
      </c>
      <c r="F3" s="53" t="s">
        <v>253</v>
      </c>
      <c r="G3" s="53" t="s">
        <v>253</v>
      </c>
      <c r="H3" s="53" t="s">
        <v>253</v>
      </c>
      <c r="I3" s="53" t="s">
        <v>253</v>
      </c>
      <c r="J3" s="53" t="s">
        <v>253</v>
      </c>
      <c r="K3" s="53" t="s">
        <v>253</v>
      </c>
      <c r="L3" s="53" t="s">
        <v>253</v>
      </c>
      <c r="M3" s="53" t="s">
        <v>253</v>
      </c>
      <c r="N3" s="53" t="s">
        <v>253</v>
      </c>
      <c r="O3" s="53" t="s">
        <v>253</v>
      </c>
      <c r="P3" s="53" t="s">
        <v>253</v>
      </c>
      <c r="Q3" s="53" t="s">
        <v>253</v>
      </c>
    </row>
    <row r="4" spans="1:17" ht="26.25" x14ac:dyDescent="0.45">
      <c r="A4" s="53" t="s">
        <v>2</v>
      </c>
      <c r="B4" s="53" t="s">
        <v>2</v>
      </c>
      <c r="C4" s="53" t="s">
        <v>2</v>
      </c>
      <c r="D4" s="53" t="s">
        <v>2</v>
      </c>
      <c r="E4" s="53" t="s">
        <v>2</v>
      </c>
      <c r="F4" s="53" t="s">
        <v>2</v>
      </c>
      <c r="G4" s="53" t="s">
        <v>2</v>
      </c>
      <c r="H4" s="53" t="s">
        <v>2</v>
      </c>
      <c r="I4" s="53" t="s">
        <v>2</v>
      </c>
      <c r="J4" s="53" t="s">
        <v>2</v>
      </c>
      <c r="K4" s="53" t="s">
        <v>2</v>
      </c>
      <c r="L4" s="53" t="s">
        <v>2</v>
      </c>
      <c r="M4" s="53" t="s">
        <v>2</v>
      </c>
      <c r="N4" s="53" t="s">
        <v>2</v>
      </c>
      <c r="O4" s="53" t="s">
        <v>2</v>
      </c>
      <c r="P4" s="53" t="s">
        <v>2</v>
      </c>
      <c r="Q4" s="53" t="s">
        <v>2</v>
      </c>
    </row>
    <row r="5" spans="1:17" ht="25.5" x14ac:dyDescent="0.45">
      <c r="A5" s="57" t="s">
        <v>353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26.25" x14ac:dyDescent="0.45">
      <c r="A6" s="52" t="s">
        <v>257</v>
      </c>
      <c r="C6" s="52" t="s">
        <v>255</v>
      </c>
      <c r="D6" s="52" t="s">
        <v>255</v>
      </c>
      <c r="E6" s="52" t="s">
        <v>255</v>
      </c>
      <c r="F6" s="52" t="s">
        <v>255</v>
      </c>
      <c r="G6" s="52" t="s">
        <v>255</v>
      </c>
      <c r="H6" s="52" t="s">
        <v>255</v>
      </c>
      <c r="I6" s="52" t="s">
        <v>255</v>
      </c>
      <c r="K6" s="52" t="s">
        <v>256</v>
      </c>
      <c r="L6" s="52" t="s">
        <v>256</v>
      </c>
      <c r="M6" s="52" t="s">
        <v>256</v>
      </c>
      <c r="N6" s="52" t="s">
        <v>256</v>
      </c>
      <c r="O6" s="52" t="s">
        <v>256</v>
      </c>
      <c r="P6" s="52" t="s">
        <v>256</v>
      </c>
      <c r="Q6" s="52" t="s">
        <v>256</v>
      </c>
    </row>
    <row r="7" spans="1:17" ht="26.25" x14ac:dyDescent="0.45">
      <c r="A7" s="52" t="s">
        <v>257</v>
      </c>
      <c r="C7" s="52" t="s">
        <v>283</v>
      </c>
      <c r="E7" s="52" t="s">
        <v>280</v>
      </c>
      <c r="G7" s="52" t="s">
        <v>281</v>
      </c>
      <c r="I7" s="52" t="s">
        <v>284</v>
      </c>
      <c r="K7" s="52" t="s">
        <v>283</v>
      </c>
      <c r="M7" s="52" t="s">
        <v>280</v>
      </c>
      <c r="O7" s="52" t="s">
        <v>281</v>
      </c>
      <c r="Q7" s="52" t="s">
        <v>284</v>
      </c>
    </row>
    <row r="8" spans="1:17" ht="21" x14ac:dyDescent="0.45">
      <c r="A8" s="7" t="s">
        <v>54</v>
      </c>
      <c r="B8" s="9"/>
      <c r="C8" s="10">
        <f>IFERROR(VLOOKUP(A8,'سود اوراق بهادار'!A:M,7,0),0)</f>
        <v>58998553178</v>
      </c>
      <c r="D8" s="9"/>
      <c r="E8" s="10">
        <f>IFERROR(VLOOKUP(A8,'درآمد ناشی از تغییر قیمت اوراق'!A:Q,9,0),0)</f>
        <v>0</v>
      </c>
      <c r="F8" s="9"/>
      <c r="G8" s="10">
        <f>IFERROR(VLOOKUP(A8,'درآمد ناشی از فروش'!A:Q,9,0),0)</f>
        <v>0</v>
      </c>
      <c r="H8" s="9"/>
      <c r="I8" s="10">
        <f>+G8+E8+C8</f>
        <v>58998553178</v>
      </c>
      <c r="J8" s="9"/>
      <c r="K8" s="10">
        <f>IFERROR(VLOOKUP(A8,'سود اوراق بهادار'!A:M,13,0),0)</f>
        <v>221381127289</v>
      </c>
      <c r="L8" s="9"/>
      <c r="M8" s="10">
        <f>IFERROR(VLOOKUP(A8,'درآمد ناشی از تغییر قیمت اوراق'!A:Q,17,0),0)</f>
        <v>82307946679</v>
      </c>
      <c r="N8" s="9"/>
      <c r="O8" s="10">
        <f>IFERROR(VLOOKUP(A8,'درآمد ناشی از فروش'!A:Q,17,0),0)</f>
        <v>0</v>
      </c>
      <c r="P8" s="9"/>
      <c r="Q8" s="10">
        <f>+O8+M8+K8</f>
        <v>303689073968</v>
      </c>
    </row>
    <row r="9" spans="1:17" ht="21" x14ac:dyDescent="0.45">
      <c r="A9" s="7" t="s">
        <v>91</v>
      </c>
      <c r="B9" s="9"/>
      <c r="C9" s="10">
        <f>IFERROR(VLOOKUP(A9,'سود اوراق بهادار'!A:M,7,0),0)</f>
        <v>26371721490</v>
      </c>
      <c r="D9" s="9"/>
      <c r="E9" s="10">
        <f>IFERROR(VLOOKUP(A9,'درآمد ناشی از تغییر قیمت اوراق'!A:Q,9,0),0)</f>
        <v>17587348464</v>
      </c>
      <c r="F9" s="9"/>
      <c r="G9" s="10">
        <f>IFERROR(VLOOKUP(A9,'درآمد ناشی از فروش'!A:Q,9,0),0)</f>
        <v>0</v>
      </c>
      <c r="H9" s="9"/>
      <c r="I9" s="10">
        <f t="shared" ref="I9:I47" si="0">+G9+E9+C9</f>
        <v>43959069954</v>
      </c>
      <c r="J9" s="9"/>
      <c r="K9" s="10">
        <f>IFERROR(VLOOKUP(A9,'سود اوراق بهادار'!A:M,13,0),0)</f>
        <v>95799503792</v>
      </c>
      <c r="L9" s="9"/>
      <c r="M9" s="10">
        <f>IFERROR(VLOOKUP(A9,'درآمد ناشی از تغییر قیمت اوراق'!A:Q,17,0),0)</f>
        <v>48595213661</v>
      </c>
      <c r="N9" s="9"/>
      <c r="O9" s="10">
        <f>IFERROR(VLOOKUP(A9,'درآمد ناشی از فروش'!A:Q,17,0),0)</f>
        <v>0</v>
      </c>
      <c r="P9" s="9"/>
      <c r="Q9" s="10">
        <f t="shared" ref="Q9:Q44" si="1">+O9+M9+K9</f>
        <v>144394717453</v>
      </c>
    </row>
    <row r="10" spans="1:17" ht="21" x14ac:dyDescent="0.45">
      <c r="A10" s="7" t="s">
        <v>50</v>
      </c>
      <c r="B10" s="9"/>
      <c r="C10" s="10">
        <f>IFERROR(VLOOKUP(A10,'سود اوراق بهادار'!A:M,7,0),0)</f>
        <v>16164105098</v>
      </c>
      <c r="D10" s="9"/>
      <c r="E10" s="10">
        <f>IFERROR(VLOOKUP(A10,'درآمد ناشی از تغییر قیمت اوراق'!A:Q,9,0),0)</f>
        <v>10720084581</v>
      </c>
      <c r="F10" s="9"/>
      <c r="G10" s="10">
        <f>IFERROR(VLOOKUP(A10,'درآمد ناشی از فروش'!A:Q,9,0),0)</f>
        <v>0</v>
      </c>
      <c r="H10" s="9"/>
      <c r="I10" s="10">
        <f t="shared" si="0"/>
        <v>26884189679</v>
      </c>
      <c r="J10" s="9"/>
      <c r="K10" s="10">
        <f>IFERROR(VLOOKUP(A10,'سود اوراق بهادار'!A:M,13,0),0)</f>
        <v>56464282057</v>
      </c>
      <c r="L10" s="9"/>
      <c r="M10" s="10">
        <f>IFERROR(VLOOKUP(A10,'درآمد ناشی از تغییر قیمت اوراق'!A:Q,17,0),0)</f>
        <v>37644187645</v>
      </c>
      <c r="N10" s="9"/>
      <c r="O10" s="10">
        <f>IFERROR(VLOOKUP(A10,'درآمد ناشی از فروش'!A:Q,17,0),0)</f>
        <v>0</v>
      </c>
      <c r="P10" s="9"/>
      <c r="Q10" s="10">
        <f t="shared" si="1"/>
        <v>94108469702</v>
      </c>
    </row>
    <row r="11" spans="1:17" ht="21" x14ac:dyDescent="0.45">
      <c r="A11" s="7" t="s">
        <v>82</v>
      </c>
      <c r="B11" s="9"/>
      <c r="C11" s="10">
        <f>IFERROR(VLOOKUP(A11,'سود اوراق بهادار'!A:M,7,0),0)</f>
        <v>48967140654</v>
      </c>
      <c r="D11" s="9"/>
      <c r="E11" s="10">
        <f>IFERROR(VLOOKUP(A11,'درآمد ناشی از تغییر قیمت اوراق'!A:Q,9,0),0)</f>
        <v>28828882837</v>
      </c>
      <c r="F11" s="9"/>
      <c r="G11" s="10">
        <f>IFERROR(VLOOKUP(A11,'درآمد ناشی از فروش'!A:Q,9,0),0)</f>
        <v>0</v>
      </c>
      <c r="H11" s="9"/>
      <c r="I11" s="10">
        <f t="shared" si="0"/>
        <v>77796023491</v>
      </c>
      <c r="J11" s="9"/>
      <c r="K11" s="10">
        <f>IFERROR(VLOOKUP(A11,'سود اوراق بهادار'!A:M,13,0),0)</f>
        <v>171953362009</v>
      </c>
      <c r="L11" s="9"/>
      <c r="M11" s="10">
        <f>IFERROR(VLOOKUP(A11,'درآمد ناشی از تغییر قیمت اوراق'!A:Q,17,0),0)</f>
        <v>103680370018</v>
      </c>
      <c r="N11" s="9"/>
      <c r="O11" s="10">
        <f>IFERROR(VLOOKUP(A11,'درآمد ناشی از فروش'!A:Q,17,0),0)</f>
        <v>0</v>
      </c>
      <c r="P11" s="9"/>
      <c r="Q11" s="10">
        <f t="shared" si="1"/>
        <v>275633732027</v>
      </c>
    </row>
    <row r="12" spans="1:17" ht="21" x14ac:dyDescent="0.45">
      <c r="A12" s="7" t="s">
        <v>57</v>
      </c>
      <c r="B12" s="9"/>
      <c r="C12" s="10">
        <f>IFERROR(VLOOKUP(A12,'سود اوراق بهادار'!A:M,7,0),0)</f>
        <v>0</v>
      </c>
      <c r="D12" s="9"/>
      <c r="E12" s="10">
        <f>IFERROR(VLOOKUP(A12,'درآمد ناشی از تغییر قیمت اوراق'!A:Q,9,0),0)</f>
        <v>0</v>
      </c>
      <c r="F12" s="9"/>
      <c r="G12" s="10">
        <f>IFERROR(VLOOKUP(A12,'درآمد ناشی از فروش'!A:Q,9,0),0)</f>
        <v>0</v>
      </c>
      <c r="H12" s="9"/>
      <c r="I12" s="10">
        <f t="shared" si="0"/>
        <v>0</v>
      </c>
      <c r="J12" s="9"/>
      <c r="K12" s="10">
        <f>IFERROR(VLOOKUP(A12,'سود اوراق بهادار'!A:M,13,0),0)</f>
        <v>0</v>
      </c>
      <c r="L12" s="9"/>
      <c r="M12" s="10">
        <f>IFERROR(VLOOKUP(A12,'درآمد ناشی از تغییر قیمت اوراق'!A:Q,17,0),0)</f>
        <v>7450977757</v>
      </c>
      <c r="N12" s="9"/>
      <c r="O12" s="10">
        <f>IFERROR(VLOOKUP(A12,'درآمد ناشی از فروش'!A:Q,17,0),0)</f>
        <v>0</v>
      </c>
      <c r="P12" s="9"/>
      <c r="Q12" s="10">
        <f t="shared" si="1"/>
        <v>7450977757</v>
      </c>
    </row>
    <row r="13" spans="1:17" ht="21" x14ac:dyDescent="0.45">
      <c r="A13" s="7" t="s">
        <v>65</v>
      </c>
      <c r="B13" s="9"/>
      <c r="C13" s="10">
        <f>IFERROR(VLOOKUP(A13,'سود اوراق بهادار'!A:M,7,0),0)</f>
        <v>0</v>
      </c>
      <c r="D13" s="9"/>
      <c r="E13" s="10">
        <f>IFERROR(VLOOKUP(A13,'درآمد ناشی از تغییر قیمت اوراق'!A:Q,9,0),0)</f>
        <v>350507</v>
      </c>
      <c r="F13" s="9"/>
      <c r="G13" s="10">
        <f>IFERROR(VLOOKUP(A13,'درآمد ناشی از فروش'!A:Q,9,0),0)</f>
        <v>0</v>
      </c>
      <c r="H13" s="9"/>
      <c r="I13" s="10">
        <f t="shared" si="0"/>
        <v>350507</v>
      </c>
      <c r="J13" s="9"/>
      <c r="K13" s="10">
        <f>IFERROR(VLOOKUP(A13,'سود اوراق بهادار'!A:M,13,0),0)</f>
        <v>0</v>
      </c>
      <c r="L13" s="9"/>
      <c r="M13" s="10">
        <f>IFERROR(VLOOKUP(A13,'درآمد ناشی از تغییر قیمت اوراق'!A:Q,17,0),0)</f>
        <v>1749056</v>
      </c>
      <c r="N13" s="9"/>
      <c r="O13" s="10">
        <f>IFERROR(VLOOKUP(A13,'درآمد ناشی از فروش'!A:Q,17,0),0)</f>
        <v>328092525</v>
      </c>
      <c r="P13" s="9"/>
      <c r="Q13" s="10">
        <f t="shared" si="1"/>
        <v>329841581</v>
      </c>
    </row>
    <row r="14" spans="1:17" ht="21" x14ac:dyDescent="0.45">
      <c r="A14" s="7" t="s">
        <v>97</v>
      </c>
      <c r="B14" s="9"/>
      <c r="C14" s="10">
        <f>IFERROR(VLOOKUP(A14,'سود اوراق بهادار'!A:M,7,0),0)</f>
        <v>237424500000</v>
      </c>
      <c r="D14" s="9"/>
      <c r="E14" s="10">
        <f>IFERROR(VLOOKUP(A14,'درآمد ناشی از تغییر قیمت اوراق'!A:Q,9,0),0)</f>
        <v>115651973313</v>
      </c>
      <c r="F14" s="9"/>
      <c r="G14" s="10">
        <f>IFERROR(VLOOKUP(A14,'درآمد ناشی از فروش'!A:Q,9,0),0)</f>
        <v>0</v>
      </c>
      <c r="H14" s="9"/>
      <c r="I14" s="10">
        <f t="shared" si="0"/>
        <v>353076473313</v>
      </c>
      <c r="J14" s="9"/>
      <c r="K14" s="10">
        <f>IFERROR(VLOOKUP(A14,'سود اوراق بهادار'!A:M,13,0),0)</f>
        <v>500208645206</v>
      </c>
      <c r="L14" s="9"/>
      <c r="M14" s="10">
        <f>IFERROR(VLOOKUP(A14,'درآمد ناشی از تغییر قیمت اوراق'!A:Q,17,0),0)</f>
        <v>-14780351585</v>
      </c>
      <c r="N14" s="9"/>
      <c r="O14" s="10">
        <f>IFERROR(VLOOKUP(A14,'درآمد ناشی از فروش'!A:Q,17,0),0)</f>
        <v>0</v>
      </c>
      <c r="P14" s="9"/>
      <c r="Q14" s="10">
        <f t="shared" si="1"/>
        <v>485428293621</v>
      </c>
    </row>
    <row r="15" spans="1:17" ht="21" x14ac:dyDescent="0.45">
      <c r="A15" s="7" t="s">
        <v>94</v>
      </c>
      <c r="B15" s="9"/>
      <c r="C15" s="10">
        <f>IFERROR(VLOOKUP(A15,'سود اوراق بهادار'!A:M,7,0),0)</f>
        <v>3101116438</v>
      </c>
      <c r="D15" s="9"/>
      <c r="E15" s="10">
        <f>IFERROR(VLOOKUP(A15,'درآمد ناشی از تغییر قیمت اوراق'!A:Q,9,0),0)</f>
        <v>1002821139</v>
      </c>
      <c r="F15" s="9"/>
      <c r="G15" s="10">
        <f>IFERROR(VLOOKUP(A15,'درآمد ناشی از فروش'!A:Q,9,0),0)</f>
        <v>0</v>
      </c>
      <c r="H15" s="9"/>
      <c r="I15" s="10">
        <f t="shared" si="0"/>
        <v>4103937577</v>
      </c>
      <c r="J15" s="9"/>
      <c r="K15" s="10">
        <f>IFERROR(VLOOKUP(A15,'سود اوراق بهادار'!A:M,13,0),0)</f>
        <v>33707897261</v>
      </c>
      <c r="L15" s="9"/>
      <c r="M15" s="10">
        <f>IFERROR(VLOOKUP(A15,'درآمد ناشی از تغییر قیمت اوراق'!A:Q,17,0),0)</f>
        <v>28357559272</v>
      </c>
      <c r="N15" s="9"/>
      <c r="O15" s="10">
        <f>IFERROR(VLOOKUP(A15,'درآمد ناشی از فروش'!A:Q,17,0),0)</f>
        <v>0</v>
      </c>
      <c r="P15" s="9"/>
      <c r="Q15" s="10">
        <f t="shared" si="1"/>
        <v>62065456533</v>
      </c>
    </row>
    <row r="16" spans="1:17" ht="21" x14ac:dyDescent="0.45">
      <c r="A16" s="7" t="s">
        <v>77</v>
      </c>
      <c r="B16" s="9"/>
      <c r="C16" s="10">
        <f>IFERROR(VLOOKUP(A16,'سود اوراق بهادار'!A:M,7,0),0)</f>
        <v>0</v>
      </c>
      <c r="D16" s="9"/>
      <c r="E16" s="10">
        <f>IFERROR(VLOOKUP(A16,'درآمد ناشی از تغییر قیمت اوراق'!A:Q,9,0),0)</f>
        <v>3047717496</v>
      </c>
      <c r="F16" s="9"/>
      <c r="G16" s="10">
        <f>IFERROR(VLOOKUP(A16,'درآمد ناشی از فروش'!A:Q,9,0),0)</f>
        <v>0</v>
      </c>
      <c r="H16" s="9"/>
      <c r="I16" s="10">
        <f t="shared" si="0"/>
        <v>3047717496</v>
      </c>
      <c r="J16" s="9"/>
      <c r="K16" s="10">
        <f>IFERROR(VLOOKUP(A16,'سود اوراق بهادار'!A:M,13,0),0)</f>
        <v>0</v>
      </c>
      <c r="L16" s="9"/>
      <c r="M16" s="10">
        <f>IFERROR(VLOOKUP(A16,'درآمد ناشی از تغییر قیمت اوراق'!A:Q,17,0),0)</f>
        <v>43364735783</v>
      </c>
      <c r="N16" s="9"/>
      <c r="O16" s="10">
        <f>IFERROR(VLOOKUP(A16,'درآمد ناشی از فروش'!A:Q,17,0),0)</f>
        <v>0</v>
      </c>
      <c r="P16" s="9"/>
      <c r="Q16" s="10">
        <f t="shared" si="1"/>
        <v>43364735783</v>
      </c>
    </row>
    <row r="17" spans="1:17" ht="21" x14ac:dyDescent="0.45">
      <c r="A17" s="7" t="s">
        <v>71</v>
      </c>
      <c r="B17" s="9"/>
      <c r="C17" s="10">
        <f>IFERROR(VLOOKUP(A17,'سود اوراق بهادار'!A:M,7,0),0)</f>
        <v>0</v>
      </c>
      <c r="D17" s="9"/>
      <c r="E17" s="10">
        <f>IFERROR(VLOOKUP(A17,'درآمد ناشی از تغییر قیمت اوراق'!A:Q,9,0),0)</f>
        <v>476152948</v>
      </c>
      <c r="F17" s="9"/>
      <c r="G17" s="10">
        <f>IFERROR(VLOOKUP(A17,'درآمد ناشی از فروش'!A:Q,9,0),0)</f>
        <v>0</v>
      </c>
      <c r="H17" s="9"/>
      <c r="I17" s="10">
        <f t="shared" si="0"/>
        <v>476152948</v>
      </c>
      <c r="J17" s="9"/>
      <c r="K17" s="10">
        <f>IFERROR(VLOOKUP(A17,'سود اوراق بهادار'!A:M,13,0),0)</f>
        <v>0</v>
      </c>
      <c r="L17" s="9"/>
      <c r="M17" s="10">
        <f>IFERROR(VLOOKUP(A17,'درآمد ناشی از تغییر قیمت اوراق'!A:Q,17,0),0)</f>
        <v>4202887653</v>
      </c>
      <c r="N17" s="9"/>
      <c r="O17" s="10">
        <f>IFERROR(VLOOKUP(A17,'درآمد ناشی از فروش'!A:Q,17,0),0)</f>
        <v>0</v>
      </c>
      <c r="P17" s="9"/>
      <c r="Q17" s="10">
        <f t="shared" si="1"/>
        <v>4202887653</v>
      </c>
    </row>
    <row r="18" spans="1:17" ht="21" x14ac:dyDescent="0.45">
      <c r="A18" s="7" t="s">
        <v>79</v>
      </c>
      <c r="B18" s="9"/>
      <c r="C18" s="10">
        <f>IFERROR(VLOOKUP(A18,'سود اوراق بهادار'!A:M,7,0),0)</f>
        <v>0</v>
      </c>
      <c r="D18" s="9"/>
      <c r="E18" s="10">
        <f>IFERROR(VLOOKUP(A18,'درآمد ناشی از تغییر قیمت اوراق'!A:Q,9,0),0)</f>
        <v>6740929979</v>
      </c>
      <c r="F18" s="9"/>
      <c r="G18" s="10">
        <f>IFERROR(VLOOKUP(A18,'درآمد ناشی از فروش'!A:Q,9,0),0)</f>
        <v>0</v>
      </c>
      <c r="H18" s="9"/>
      <c r="I18" s="10">
        <f t="shared" si="0"/>
        <v>6740929979</v>
      </c>
      <c r="J18" s="9"/>
      <c r="K18" s="10">
        <f>IFERROR(VLOOKUP(A18,'سود اوراق بهادار'!A:M,13,0),0)</f>
        <v>0</v>
      </c>
      <c r="L18" s="9"/>
      <c r="M18" s="10">
        <f>IFERROR(VLOOKUP(A18,'درآمد ناشی از تغییر قیمت اوراق'!A:Q,17,0),0)</f>
        <v>46574754555</v>
      </c>
      <c r="N18" s="9"/>
      <c r="O18" s="10">
        <f>IFERROR(VLOOKUP(A18,'درآمد ناشی از فروش'!A:Q,17,0),0)</f>
        <v>0</v>
      </c>
      <c r="P18" s="9"/>
      <c r="Q18" s="10">
        <f t="shared" si="1"/>
        <v>46574754555</v>
      </c>
    </row>
    <row r="19" spans="1:17" ht="21" x14ac:dyDescent="0.45">
      <c r="A19" s="7" t="s">
        <v>102</v>
      </c>
      <c r="B19" s="9"/>
      <c r="C19" s="10">
        <f>IFERROR(VLOOKUP(A19,'سود اوراق بهادار'!A:M,7,0),0)</f>
        <v>46954302147</v>
      </c>
      <c r="D19" s="9"/>
      <c r="E19" s="10">
        <f>IFERROR(VLOOKUP(A19,'درآمد ناشی از تغییر قیمت اوراق'!A:Q,9,0),0)</f>
        <v>17390726083</v>
      </c>
      <c r="F19" s="9"/>
      <c r="G19" s="10">
        <f>IFERROR(VLOOKUP(A19,'درآمد ناشی از فروش'!A:Q,9,0),0)</f>
        <v>0</v>
      </c>
      <c r="H19" s="9"/>
      <c r="I19" s="10">
        <f t="shared" si="0"/>
        <v>64345028230</v>
      </c>
      <c r="J19" s="9"/>
      <c r="K19" s="10">
        <f>IFERROR(VLOOKUP(A19,'سود اوراق بهادار'!A:M,13,0),0)</f>
        <v>165123399752</v>
      </c>
      <c r="L19" s="9"/>
      <c r="M19" s="10">
        <f>IFERROR(VLOOKUP(A19,'درآمد ناشی از تغییر قیمت اوراق'!A:Q,17,0),0)</f>
        <v>73183587155</v>
      </c>
      <c r="N19" s="9"/>
      <c r="O19" s="10">
        <f>IFERROR(VLOOKUP(A19,'درآمد ناشی از فروش'!A:Q,17,0),0)</f>
        <v>0</v>
      </c>
      <c r="P19" s="9"/>
      <c r="Q19" s="10">
        <f t="shared" si="1"/>
        <v>238306986907</v>
      </c>
    </row>
    <row r="20" spans="1:17" ht="21" x14ac:dyDescent="0.45">
      <c r="A20" s="7" t="s">
        <v>99</v>
      </c>
      <c r="B20" s="9"/>
      <c r="C20" s="10">
        <f>IFERROR(VLOOKUP(A20,'سود اوراق بهادار'!A:M,7,0),0)</f>
        <v>16828656661</v>
      </c>
      <c r="D20" s="9"/>
      <c r="E20" s="10">
        <f>IFERROR(VLOOKUP(A20,'درآمد ناشی از تغییر قیمت اوراق'!A:Q,9,0),0)</f>
        <v>4486698329</v>
      </c>
      <c r="F20" s="9"/>
      <c r="G20" s="10">
        <f>IFERROR(VLOOKUP(A20,'درآمد ناشی از فروش'!A:Q,9,0),0)</f>
        <v>0</v>
      </c>
      <c r="H20" s="9"/>
      <c r="I20" s="10">
        <f t="shared" si="0"/>
        <v>21315354990</v>
      </c>
      <c r="J20" s="9"/>
      <c r="K20" s="10">
        <f>IFERROR(VLOOKUP(A20,'سود اوراق بهادار'!A:M,13,0),0)</f>
        <v>61129201004</v>
      </c>
      <c r="L20" s="9"/>
      <c r="M20" s="10">
        <f>IFERROR(VLOOKUP(A20,'درآمد ناشی از تغییر قیمت اوراق'!A:Q,17,0),0)</f>
        <v>-23006770969</v>
      </c>
      <c r="N20" s="9"/>
      <c r="O20" s="10">
        <f>IFERROR(VLOOKUP(A20,'درآمد ناشی از فروش'!A:Q,17,0),0)</f>
        <v>0</v>
      </c>
      <c r="P20" s="9"/>
      <c r="Q20" s="10">
        <f t="shared" si="1"/>
        <v>38122430035</v>
      </c>
    </row>
    <row r="21" spans="1:17" ht="21" x14ac:dyDescent="0.45">
      <c r="A21" s="7" t="s">
        <v>104</v>
      </c>
      <c r="B21" s="9"/>
      <c r="C21" s="10">
        <f>IFERROR(VLOOKUP(A21,'سود اوراق بهادار'!A:M,7,0),0)</f>
        <v>10634351531</v>
      </c>
      <c r="D21" s="9"/>
      <c r="E21" s="10">
        <f>IFERROR(VLOOKUP(A21,'درآمد ناشی از تغییر قیمت اوراق'!A:Q,9,0),0)</f>
        <v>2914887044</v>
      </c>
      <c r="F21" s="9"/>
      <c r="G21" s="10">
        <f>IFERROR(VLOOKUP(A21,'درآمد ناشی از فروش'!A:Q,9,0),0)</f>
        <v>0</v>
      </c>
      <c r="H21" s="9"/>
      <c r="I21" s="10">
        <f t="shared" si="0"/>
        <v>13549238575</v>
      </c>
      <c r="J21" s="9"/>
      <c r="K21" s="10">
        <f>IFERROR(VLOOKUP(A21,'سود اوراق بهادار'!A:M,13,0),0)</f>
        <v>36911999128</v>
      </c>
      <c r="L21" s="9"/>
      <c r="M21" s="10">
        <f>IFERROR(VLOOKUP(A21,'درآمد ناشی از تغییر قیمت اوراق'!A:Q,17,0),0)</f>
        <v>1448944119</v>
      </c>
      <c r="N21" s="9"/>
      <c r="O21" s="10">
        <f>IFERROR(VLOOKUP(A21,'درآمد ناشی از فروش'!A:Q,17,0),0)</f>
        <v>0</v>
      </c>
      <c r="P21" s="9"/>
      <c r="Q21" s="10">
        <f t="shared" si="1"/>
        <v>38360943247</v>
      </c>
    </row>
    <row r="22" spans="1:17" ht="21" x14ac:dyDescent="0.45">
      <c r="A22" s="7" t="s">
        <v>85</v>
      </c>
      <c r="B22" s="9"/>
      <c r="C22" s="10">
        <f>IFERROR(VLOOKUP(A22,'سود اوراق بهادار'!A:M,7,0),0)</f>
        <v>19264731165</v>
      </c>
      <c r="D22" s="9"/>
      <c r="E22" s="10">
        <f>IFERROR(VLOOKUP(A22,'درآمد ناشی از تغییر قیمت اوراق'!A:Q,9,0),0)</f>
        <v>22398877010</v>
      </c>
      <c r="F22" s="9"/>
      <c r="G22" s="10">
        <f>IFERROR(VLOOKUP(A22,'درآمد ناشی از فروش'!A:Q,9,0),0)</f>
        <v>0</v>
      </c>
      <c r="H22" s="9"/>
      <c r="I22" s="10">
        <f t="shared" si="0"/>
        <v>41663608175</v>
      </c>
      <c r="J22" s="9"/>
      <c r="K22" s="10">
        <f>IFERROR(VLOOKUP(A22,'سود اوراق بهادار'!A:M,13,0),0)</f>
        <v>65408976765</v>
      </c>
      <c r="L22" s="9"/>
      <c r="M22" s="10">
        <f>IFERROR(VLOOKUP(A22,'درآمد ناشی از تغییر قیمت اوراق'!A:Q,17,0),0)</f>
        <v>41597899324</v>
      </c>
      <c r="N22" s="9"/>
      <c r="O22" s="10">
        <f>IFERROR(VLOOKUP(A22,'درآمد ناشی از فروش'!A:Q,17,0),0)</f>
        <v>0</v>
      </c>
      <c r="P22" s="9"/>
      <c r="Q22" s="10">
        <f t="shared" si="1"/>
        <v>107006876089</v>
      </c>
    </row>
    <row r="23" spans="1:17" ht="21" x14ac:dyDescent="0.45">
      <c r="A23" s="7" t="s">
        <v>122</v>
      </c>
      <c r="B23" s="9"/>
      <c r="C23" s="10">
        <f>IFERROR(VLOOKUP(A23,'سود اوراق بهادار'!A:M,7,0),0)</f>
        <v>10499811837</v>
      </c>
      <c r="D23" s="9"/>
      <c r="E23" s="10">
        <f>IFERROR(VLOOKUP(A23,'درآمد ناشی از تغییر قیمت اوراق'!A:Q,9,0),0)</f>
        <v>1011820725</v>
      </c>
      <c r="F23" s="9"/>
      <c r="G23" s="10">
        <f>IFERROR(VLOOKUP(A23,'درآمد ناشی از فروش'!A:Q,9,0),0)</f>
        <v>0</v>
      </c>
      <c r="H23" s="9"/>
      <c r="I23" s="10">
        <f t="shared" si="0"/>
        <v>11511632562</v>
      </c>
      <c r="J23" s="9"/>
      <c r="K23" s="10">
        <f>IFERROR(VLOOKUP(A23,'سود اوراق بهادار'!A:M,13,0),0)</f>
        <v>10499811837</v>
      </c>
      <c r="L23" s="9"/>
      <c r="M23" s="10">
        <f>IFERROR(VLOOKUP(A23,'درآمد ناشی از تغییر قیمت اوراق'!A:Q,17,0),0)</f>
        <v>1011820725</v>
      </c>
      <c r="N23" s="9"/>
      <c r="O23" s="10">
        <f>IFERROR(VLOOKUP(A23,'درآمد ناشی از فروش'!A:Q,17,0),0)</f>
        <v>0</v>
      </c>
      <c r="P23" s="9"/>
      <c r="Q23" s="10">
        <f t="shared" si="1"/>
        <v>11511632562</v>
      </c>
    </row>
    <row r="24" spans="1:17" ht="21" x14ac:dyDescent="0.45">
      <c r="A24" s="7" t="s">
        <v>119</v>
      </c>
      <c r="B24" s="9"/>
      <c r="C24" s="10">
        <f>IFERROR(VLOOKUP(A24,'سود اوراق بهادار'!A:M,7,0),0)</f>
        <v>4181875675</v>
      </c>
      <c r="D24" s="9"/>
      <c r="E24" s="10">
        <f>IFERROR(VLOOKUP(A24,'درآمد ناشی از تغییر قیمت اوراق'!A:Q,9,0),0)</f>
        <v>507642411</v>
      </c>
      <c r="F24" s="9"/>
      <c r="G24" s="10">
        <f>IFERROR(VLOOKUP(A24,'درآمد ناشی از فروش'!A:Q,9,0),0)</f>
        <v>0</v>
      </c>
      <c r="H24" s="9"/>
      <c r="I24" s="10">
        <f t="shared" si="0"/>
        <v>4689518086</v>
      </c>
      <c r="J24" s="9"/>
      <c r="K24" s="10">
        <f>IFERROR(VLOOKUP(A24,'سود اوراق بهادار'!A:M,13,0),0)</f>
        <v>4181875675</v>
      </c>
      <c r="L24" s="9"/>
      <c r="M24" s="10">
        <f>IFERROR(VLOOKUP(A24,'درآمد ناشی از تغییر قیمت اوراق'!A:Q,17,0),0)</f>
        <v>507642411</v>
      </c>
      <c r="N24" s="9"/>
      <c r="O24" s="10">
        <f>IFERROR(VLOOKUP(A24,'درآمد ناشی از فروش'!A:Q,17,0),0)</f>
        <v>0</v>
      </c>
      <c r="P24" s="9"/>
      <c r="Q24" s="10">
        <f t="shared" si="1"/>
        <v>4689518086</v>
      </c>
    </row>
    <row r="25" spans="1:17" ht="21" x14ac:dyDescent="0.45">
      <c r="A25" s="7" t="s">
        <v>74</v>
      </c>
      <c r="B25" s="9"/>
      <c r="C25" s="10">
        <f>IFERROR(VLOOKUP(A25,'سود اوراق بهادار'!A:M,7,0),0)</f>
        <v>0</v>
      </c>
      <c r="D25" s="9"/>
      <c r="E25" s="10">
        <f>IFERROR(VLOOKUP(A25,'درآمد ناشی از تغییر قیمت اوراق'!A:Q,9,0),0)</f>
        <v>-5760311538</v>
      </c>
      <c r="F25" s="9"/>
      <c r="G25" s="10">
        <f>IFERROR(VLOOKUP(A25,'درآمد ناشی از فروش'!A:Q,9,0),0)</f>
        <v>0</v>
      </c>
      <c r="H25" s="9"/>
      <c r="I25" s="10">
        <f t="shared" si="0"/>
        <v>-5760311538</v>
      </c>
      <c r="J25" s="9"/>
      <c r="K25" s="10">
        <f>IFERROR(VLOOKUP(A25,'سود اوراق بهادار'!A:M,13,0),0)</f>
        <v>0</v>
      </c>
      <c r="L25" s="9"/>
      <c r="M25" s="10">
        <f>IFERROR(VLOOKUP(A25,'درآمد ناشی از تغییر قیمت اوراق'!A:Q,17,0),0)</f>
        <v>14807622337</v>
      </c>
      <c r="N25" s="9"/>
      <c r="O25" s="10">
        <f>IFERROR(VLOOKUP(A25,'درآمد ناشی از فروش'!A:Q,17,0),0)</f>
        <v>0</v>
      </c>
      <c r="P25" s="9"/>
      <c r="Q25" s="10">
        <f t="shared" si="1"/>
        <v>14807622337</v>
      </c>
    </row>
    <row r="26" spans="1:17" ht="21" x14ac:dyDescent="0.45">
      <c r="A26" s="7" t="s">
        <v>60</v>
      </c>
      <c r="B26" s="9"/>
      <c r="C26" s="10">
        <f>IFERROR(VLOOKUP(A26,'سود اوراق بهادار'!A:M,7,0),0)</f>
        <v>0</v>
      </c>
      <c r="D26" s="9"/>
      <c r="E26" s="10">
        <f>IFERROR(VLOOKUP(A26,'درآمد ناشی از تغییر قیمت اوراق'!A:Q,9,0),0)</f>
        <v>678536866</v>
      </c>
      <c r="F26" s="9"/>
      <c r="G26" s="10">
        <f>IFERROR(VLOOKUP(A26,'درآمد ناشی از فروش'!A:Q,9,0),0)</f>
        <v>0</v>
      </c>
      <c r="H26" s="9"/>
      <c r="I26" s="10">
        <f t="shared" si="0"/>
        <v>678536866</v>
      </c>
      <c r="J26" s="9"/>
      <c r="K26" s="10">
        <f>IFERROR(VLOOKUP(A26,'سود اوراق بهادار'!A:M,13,0),0)</f>
        <v>0</v>
      </c>
      <c r="L26" s="9"/>
      <c r="M26" s="10">
        <f>IFERROR(VLOOKUP(A26,'درآمد ناشی از تغییر قیمت اوراق'!A:Q,17,0),0)</f>
        <v>5398842868</v>
      </c>
      <c r="N26" s="9"/>
      <c r="O26" s="10">
        <f>IFERROR(VLOOKUP(A26,'درآمد ناشی از فروش'!A:Q,17,0),0)</f>
        <v>0</v>
      </c>
      <c r="P26" s="9"/>
      <c r="Q26" s="10">
        <f t="shared" si="1"/>
        <v>5398842868</v>
      </c>
    </row>
    <row r="27" spans="1:17" ht="21" x14ac:dyDescent="0.45">
      <c r="A27" s="7" t="s">
        <v>63</v>
      </c>
      <c r="B27" s="9"/>
      <c r="C27" s="10">
        <f>IFERROR(VLOOKUP(A27,'سود اوراق بهادار'!A:M,7,0),0)</f>
        <v>0</v>
      </c>
      <c r="D27" s="9"/>
      <c r="E27" s="10">
        <f>IFERROR(VLOOKUP(A27,'درآمد ناشی از تغییر قیمت اوراق'!A:Q,9,0),0)</f>
        <v>3695857</v>
      </c>
      <c r="F27" s="9"/>
      <c r="G27" s="10">
        <f>IFERROR(VLOOKUP(A27,'درآمد ناشی از فروش'!A:Q,9,0),0)</f>
        <v>0</v>
      </c>
      <c r="H27" s="9"/>
      <c r="I27" s="10">
        <f t="shared" si="0"/>
        <v>3695857</v>
      </c>
      <c r="J27" s="9"/>
      <c r="K27" s="10">
        <f>IFERROR(VLOOKUP(A27,'سود اوراق بهادار'!A:M,13,0),0)</f>
        <v>0</v>
      </c>
      <c r="L27" s="9"/>
      <c r="M27" s="10">
        <f>IFERROR(VLOOKUP(A27,'درآمد ناشی از تغییر قیمت اوراق'!A:Q,17,0),0)</f>
        <v>73835891</v>
      </c>
      <c r="N27" s="9"/>
      <c r="O27" s="10">
        <f>IFERROR(VLOOKUP(A27,'درآمد ناشی از فروش'!A:Q,17,0),0)</f>
        <v>0</v>
      </c>
      <c r="P27" s="9"/>
      <c r="Q27" s="10">
        <f t="shared" si="1"/>
        <v>73835891</v>
      </c>
    </row>
    <row r="28" spans="1:17" ht="21" x14ac:dyDescent="0.45">
      <c r="A28" s="7" t="s">
        <v>107</v>
      </c>
      <c r="B28" s="9"/>
      <c r="C28" s="10">
        <f>IFERROR(VLOOKUP(A28,'سود اوراق بهادار'!A:M,7,0),0)</f>
        <v>108760143329</v>
      </c>
      <c r="D28" s="9"/>
      <c r="E28" s="10">
        <f>IFERROR(VLOOKUP(A28,'درآمد ناشی از تغییر قیمت اوراق'!A:Q,9,0),0)</f>
        <v>20213916680</v>
      </c>
      <c r="F28" s="9"/>
      <c r="G28" s="10">
        <f>IFERROR(VLOOKUP(A28,'درآمد ناشی از فروش'!A:Q,9,0),0)</f>
        <v>0</v>
      </c>
      <c r="H28" s="9"/>
      <c r="I28" s="10">
        <f t="shared" si="0"/>
        <v>128974060009</v>
      </c>
      <c r="J28" s="9"/>
      <c r="K28" s="10">
        <f>IFERROR(VLOOKUP(A28,'سود اوراق بهادار'!A:M,13,0),0)</f>
        <v>396154850521</v>
      </c>
      <c r="L28" s="9"/>
      <c r="M28" s="10">
        <f>IFERROR(VLOOKUP(A28,'درآمد ناشی از تغییر قیمت اوراق'!A:Q,17,0),0)</f>
        <v>-24087978470</v>
      </c>
      <c r="N28" s="9"/>
      <c r="O28" s="10">
        <f>IFERROR(VLOOKUP(A28,'درآمد ناشی از فروش'!A:Q,17,0),0)</f>
        <v>0</v>
      </c>
      <c r="P28" s="9"/>
      <c r="Q28" s="10">
        <f t="shared" si="1"/>
        <v>372066872051</v>
      </c>
    </row>
    <row r="29" spans="1:17" ht="21" x14ac:dyDescent="0.45">
      <c r="A29" s="7" t="s">
        <v>113</v>
      </c>
      <c r="B29" s="9"/>
      <c r="C29" s="10">
        <f>IFERROR(VLOOKUP(A29,'سود اوراق بهادار'!A:M,7,0),0)</f>
        <v>8209557469</v>
      </c>
      <c r="D29" s="9"/>
      <c r="E29" s="10">
        <f>IFERROR(VLOOKUP(A29,'درآمد ناشی از تغییر قیمت اوراق'!A:Q,9,0),0)</f>
        <v>3387918714</v>
      </c>
      <c r="F29" s="9"/>
      <c r="G29" s="10">
        <f>IFERROR(VLOOKUP(A29,'درآمد ناشی از فروش'!A:Q,9,0),0)</f>
        <v>0</v>
      </c>
      <c r="H29" s="9"/>
      <c r="I29" s="10">
        <f t="shared" si="0"/>
        <v>11597476183</v>
      </c>
      <c r="J29" s="9"/>
      <c r="K29" s="10">
        <f>IFERROR(VLOOKUP(A29,'سود اوراق بهادار'!A:M,13,0),0)</f>
        <v>75279451210</v>
      </c>
      <c r="L29" s="9"/>
      <c r="M29" s="10">
        <f>IFERROR(VLOOKUP(A29,'درآمد ناشی از تغییر قیمت اوراق'!A:Q,17,0),0)</f>
        <v>-26246021103</v>
      </c>
      <c r="N29" s="9"/>
      <c r="O29" s="10">
        <f>IFERROR(VLOOKUP(A29,'درآمد ناشی از فروش'!A:Q,17,0),0)</f>
        <v>0</v>
      </c>
      <c r="P29" s="9"/>
      <c r="Q29" s="10">
        <f t="shared" si="1"/>
        <v>49033430107</v>
      </c>
    </row>
    <row r="30" spans="1:17" ht="21" x14ac:dyDescent="0.45">
      <c r="A30" s="7" t="s">
        <v>110</v>
      </c>
      <c r="B30" s="9"/>
      <c r="C30" s="10">
        <f>IFERROR(VLOOKUP(A30,'سود اوراق بهادار'!A:M,7,0),0)</f>
        <v>19298110201</v>
      </c>
      <c r="D30" s="9"/>
      <c r="E30" s="10">
        <f>IFERROR(VLOOKUP(A30,'درآمد ناشی از تغییر قیمت اوراق'!A:Q,9,0),0)</f>
        <v>3704856432</v>
      </c>
      <c r="F30" s="9"/>
      <c r="G30" s="10">
        <f>IFERROR(VLOOKUP(A30,'درآمد ناشی از فروش'!A:Q,9,0),0)</f>
        <v>0</v>
      </c>
      <c r="H30" s="9"/>
      <c r="I30" s="10">
        <f t="shared" si="0"/>
        <v>23002966633</v>
      </c>
      <c r="J30" s="9"/>
      <c r="K30" s="10">
        <f>IFERROR(VLOOKUP(A30,'سود اوراق بهادار'!A:M,13,0),0)</f>
        <v>67226647990</v>
      </c>
      <c r="L30" s="9"/>
      <c r="M30" s="10">
        <f>IFERROR(VLOOKUP(A30,'درآمد ناشی از تغییر قیمت اوراق'!A:Q,17,0),0)</f>
        <v>-422050830</v>
      </c>
      <c r="N30" s="9"/>
      <c r="O30" s="10">
        <f>IFERROR(VLOOKUP(A30,'درآمد ناشی از فروش'!A:Q,17,0),0)</f>
        <v>0</v>
      </c>
      <c r="P30" s="9"/>
      <c r="Q30" s="10">
        <f>+O30+M30+K30+74600000000</f>
        <v>141404597160</v>
      </c>
    </row>
    <row r="31" spans="1:17" ht="21" x14ac:dyDescent="0.45">
      <c r="A31" s="7" t="s">
        <v>88</v>
      </c>
      <c r="B31" s="9"/>
      <c r="C31" s="10">
        <f>IFERROR(VLOOKUP(A31,'سود اوراق بهادار'!A:M,7,0),0)</f>
        <v>18803739758</v>
      </c>
      <c r="D31" s="9"/>
      <c r="E31" s="10">
        <f>IFERROR(VLOOKUP(A31,'درآمد ناشی از تغییر قیمت اوراق'!A:Q,9,0),0)</f>
        <v>7237719527</v>
      </c>
      <c r="F31" s="9"/>
      <c r="G31" s="10">
        <f>IFERROR(VLOOKUP(A31,'درآمد ناشی از فروش'!A:Q,9,0),0)</f>
        <v>0</v>
      </c>
      <c r="H31" s="9"/>
      <c r="I31" s="10">
        <f t="shared" si="0"/>
        <v>26041459285</v>
      </c>
      <c r="J31" s="9"/>
      <c r="K31" s="10">
        <f>IFERROR(VLOOKUP(A31,'سود اوراق بهادار'!A:M,13,0),0)</f>
        <v>147818321809</v>
      </c>
      <c r="L31" s="9"/>
      <c r="M31" s="10">
        <f>IFERROR(VLOOKUP(A31,'درآمد ناشی از تغییر قیمت اوراق'!A:Q,17,0),0)</f>
        <v>-63090431967</v>
      </c>
      <c r="N31" s="9"/>
      <c r="O31" s="10">
        <f>IFERROR(VLOOKUP(A31,'درآمد ناشی از فروش'!A:Q,17,0),0)</f>
        <v>0</v>
      </c>
      <c r="P31" s="9"/>
      <c r="Q31" s="10">
        <f t="shared" si="1"/>
        <v>84727889842</v>
      </c>
    </row>
    <row r="32" spans="1:17" ht="21" x14ac:dyDescent="0.45">
      <c r="A32" s="7" t="s">
        <v>128</v>
      </c>
      <c r="B32" s="9"/>
      <c r="C32" s="10">
        <f>IFERROR(VLOOKUP(A32,'سود اوراق بهادار'!A:M,7,0),0)</f>
        <v>11338185086</v>
      </c>
      <c r="D32" s="9"/>
      <c r="E32" s="10">
        <f>IFERROR(VLOOKUP(A32,'درآمد ناشی از تغییر قیمت اوراق'!A:Q,9,0),0)</f>
        <v>-29150173</v>
      </c>
      <c r="F32" s="9"/>
      <c r="G32" s="10">
        <f>IFERROR(VLOOKUP(A32,'درآمد ناشی از فروش'!A:Q,9,0),0)</f>
        <v>0</v>
      </c>
      <c r="H32" s="9"/>
      <c r="I32" s="10">
        <f t="shared" si="0"/>
        <v>11309034913</v>
      </c>
      <c r="J32" s="9"/>
      <c r="K32" s="10">
        <f>IFERROR(VLOOKUP(A32,'سود اوراق بهادار'!A:M,13,0),0)</f>
        <v>11338185086</v>
      </c>
      <c r="L32" s="9"/>
      <c r="M32" s="10">
        <f>IFERROR(VLOOKUP(A32,'درآمد ناشی از تغییر قیمت اوراق'!A:Q,17,0),0)</f>
        <v>-29150173</v>
      </c>
      <c r="N32" s="9"/>
      <c r="O32" s="10">
        <f>IFERROR(VLOOKUP(A32,'درآمد ناشی از فروش'!A:Q,17,0),0)</f>
        <v>0</v>
      </c>
      <c r="P32" s="9"/>
      <c r="Q32" s="10">
        <f t="shared" si="1"/>
        <v>11309034913</v>
      </c>
    </row>
    <row r="33" spans="1:17" ht="21" x14ac:dyDescent="0.45">
      <c r="A33" s="7" t="s">
        <v>125</v>
      </c>
      <c r="B33" s="9"/>
      <c r="C33" s="10">
        <f>IFERROR(VLOOKUP(A33,'سود اوراق بهادار'!A:M,7,0),0)</f>
        <v>0</v>
      </c>
      <c r="D33" s="9"/>
      <c r="E33" s="10">
        <f>IFERROR(VLOOKUP(A33,'درآمد ناشی از تغییر قیمت اوراق'!A:Q,9,0),0)</f>
        <v>-552216264298</v>
      </c>
      <c r="F33" s="9"/>
      <c r="G33" s="10">
        <f>IFERROR(VLOOKUP(A33,'درآمد ناشی از فروش'!A:Q,9,0),0)</f>
        <v>0</v>
      </c>
      <c r="H33" s="9"/>
      <c r="I33" s="10">
        <f t="shared" si="0"/>
        <v>-552216264298</v>
      </c>
      <c r="J33" s="9"/>
      <c r="K33" s="10">
        <f>IFERROR(VLOOKUP(A33,'سود اوراق بهادار'!A:M,13,0),0)</f>
        <v>0</v>
      </c>
      <c r="L33" s="9"/>
      <c r="M33" s="10">
        <f>IFERROR(VLOOKUP(A33,'درآمد ناشی از تغییر قیمت اوراق'!A:Q,17,0),0)</f>
        <v>-552216264298</v>
      </c>
      <c r="N33" s="9"/>
      <c r="O33" s="10">
        <f>IFERROR(VLOOKUP(A33,'درآمد ناشی از فروش'!A:Q,17,0),0)</f>
        <v>0</v>
      </c>
      <c r="P33" s="9"/>
      <c r="Q33" s="10">
        <f t="shared" si="1"/>
        <v>-552216264298</v>
      </c>
    </row>
    <row r="34" spans="1:17" ht="21" x14ac:dyDescent="0.45">
      <c r="A34" s="7" t="s">
        <v>116</v>
      </c>
      <c r="B34" s="9"/>
      <c r="C34" s="10">
        <f>IFERROR(VLOOKUP(A34,'سود اوراق بهادار'!A:M,7,0),0)</f>
        <v>0</v>
      </c>
      <c r="D34" s="9"/>
      <c r="E34" s="10">
        <f>IFERROR(VLOOKUP(A34,'درآمد ناشی از تغییر قیمت اوراق'!A:Q,9,0),0)</f>
        <v>-333664500782</v>
      </c>
      <c r="F34" s="9"/>
      <c r="G34" s="10">
        <f>IFERROR(VLOOKUP(A34,'درآمد ناشی از فروش'!A:Q,9,0),0)</f>
        <v>0</v>
      </c>
      <c r="H34" s="9"/>
      <c r="I34" s="10">
        <f t="shared" si="0"/>
        <v>-333664500782</v>
      </c>
      <c r="J34" s="9"/>
      <c r="K34" s="10">
        <f>IFERROR(VLOOKUP(A34,'سود اوراق بهادار'!A:M,13,0),0)</f>
        <v>0</v>
      </c>
      <c r="L34" s="9"/>
      <c r="M34" s="10">
        <f>IFERROR(VLOOKUP(A34,'درآمد ناشی از تغییر قیمت اوراق'!A:Q,17,0),0)</f>
        <v>-333664500782</v>
      </c>
      <c r="N34" s="9"/>
      <c r="O34" s="10">
        <f>IFERROR(VLOOKUP(A34,'درآمد ناشی از فروش'!A:Q,17,0),0)</f>
        <v>0</v>
      </c>
      <c r="P34" s="9"/>
      <c r="Q34" s="10">
        <f t="shared" si="1"/>
        <v>-333664500782</v>
      </c>
    </row>
    <row r="35" spans="1:17" ht="21" x14ac:dyDescent="0.45">
      <c r="A35" s="7" t="s">
        <v>329</v>
      </c>
      <c r="B35" s="9"/>
      <c r="C35" s="10">
        <f>IFERROR(VLOOKUP(A35,'سود اوراق بهادار'!A:M,7,0),0)</f>
        <v>5646666660</v>
      </c>
      <c r="D35" s="9"/>
      <c r="E35" s="10">
        <f>IFERROR(VLOOKUP(A35,'درآمد ناشی از تغییر قیمت اوراق'!A:Q,9,0),0)</f>
        <v>0</v>
      </c>
      <c r="F35" s="9"/>
      <c r="G35" s="10">
        <f>IFERROR(VLOOKUP(A35,'درآمد ناشی از فروش'!A:Q,9,0),0)</f>
        <v>0</v>
      </c>
      <c r="H35" s="9"/>
      <c r="I35" s="10">
        <f>+G35+E35+C35</f>
        <v>5646666660</v>
      </c>
      <c r="J35" s="9"/>
      <c r="K35" s="10">
        <f>IFERROR(VLOOKUP(A35,'سود اوراق بهادار'!A:M,13,0),0)</f>
        <v>19763333310</v>
      </c>
      <c r="L35" s="9"/>
      <c r="M35" s="10">
        <f>IFERROR(VLOOKUP(A35,'درآمد ناشی از تغییر قیمت اوراق'!A:Q,17,0),0)</f>
        <v>0</v>
      </c>
      <c r="N35" s="9"/>
      <c r="O35" s="10">
        <f>IFERROR(VLOOKUP(A35,'درآمد ناشی از فروش'!A:Q,17,0),0)</f>
        <v>0</v>
      </c>
      <c r="P35" s="9"/>
      <c r="Q35" s="10">
        <f t="shared" si="1"/>
        <v>19763333310</v>
      </c>
    </row>
    <row r="36" spans="1:17" ht="21" x14ac:dyDescent="0.45">
      <c r="A36" s="7" t="s">
        <v>330</v>
      </c>
      <c r="B36" s="9"/>
      <c r="C36" s="10">
        <f>IFERROR(VLOOKUP(A36,'سود اوراق بهادار'!A:M,7,0),0)</f>
        <v>256649400</v>
      </c>
      <c r="D36" s="9"/>
      <c r="E36" s="10">
        <f>IFERROR(VLOOKUP(A36,'درآمد ناشی از تغییر قیمت اوراق'!A:Q,9,0),0)</f>
        <v>0</v>
      </c>
      <c r="F36" s="9"/>
      <c r="G36" s="10">
        <f>IFERROR(VLOOKUP(A36,'درآمد ناشی از فروش'!A:Q,9,0),0)</f>
        <v>0</v>
      </c>
      <c r="H36" s="9"/>
      <c r="I36" s="10">
        <f t="shared" si="0"/>
        <v>256649400</v>
      </c>
      <c r="J36" s="9"/>
      <c r="K36" s="10">
        <f>IFERROR(VLOOKUP(A36,'سود اوراق بهادار'!A:M,13,0),0)</f>
        <v>1557006360</v>
      </c>
      <c r="L36" s="9"/>
      <c r="M36" s="10">
        <f>IFERROR(VLOOKUP(A36,'درآمد ناشی از تغییر قیمت اوراق'!A:Q,17,0),0)</f>
        <v>0</v>
      </c>
      <c r="N36" s="9"/>
      <c r="O36" s="10">
        <f>IFERROR(VLOOKUP(A36,'درآمد ناشی از فروش'!A:Q,17,0),0)</f>
        <v>0</v>
      </c>
      <c r="P36" s="9"/>
      <c r="Q36" s="10">
        <f t="shared" si="1"/>
        <v>1557006360</v>
      </c>
    </row>
    <row r="37" spans="1:17" ht="21" x14ac:dyDescent="0.45">
      <c r="A37" s="7" t="s">
        <v>68</v>
      </c>
      <c r="B37" s="9"/>
      <c r="C37" s="10">
        <f>IFERROR(VLOOKUP(A37,'سود اوراق بهادار'!A:M,7,0),0)</f>
        <v>0</v>
      </c>
      <c r="D37" s="9"/>
      <c r="E37" s="10">
        <f>IFERROR(VLOOKUP(A37,'درآمد ناشی از تغییر قیمت اوراق'!A:Q,9,0),0)</f>
        <v>0</v>
      </c>
      <c r="F37" s="9"/>
      <c r="G37" s="10">
        <f>IFERROR(VLOOKUP(A37,'درآمد ناشی از فروش'!A:Q,9,0),0)</f>
        <v>5457504595</v>
      </c>
      <c r="H37" s="9"/>
      <c r="I37" s="10">
        <f t="shared" si="0"/>
        <v>5457504595</v>
      </c>
      <c r="J37" s="9"/>
      <c r="K37" s="10">
        <f>IFERROR(VLOOKUP(A37,'سود اوراق بهادار'!A:M,13,0),0)</f>
        <v>0</v>
      </c>
      <c r="L37" s="9"/>
      <c r="M37" s="10">
        <f>IFERROR(VLOOKUP(A37,'درآمد ناشی از تغییر قیمت اوراق'!A:Q,17,0),0)</f>
        <v>0</v>
      </c>
      <c r="N37" s="9"/>
      <c r="O37" s="10">
        <f>IFERROR(VLOOKUP(A37,'درآمد ناشی از فروش'!A:Q,17,0),0)</f>
        <v>5457504595</v>
      </c>
      <c r="P37" s="9"/>
      <c r="Q37" s="10">
        <f t="shared" si="1"/>
        <v>5457504595</v>
      </c>
    </row>
    <row r="38" spans="1:17" ht="21" x14ac:dyDescent="0.45">
      <c r="A38" s="7" t="s">
        <v>32</v>
      </c>
      <c r="B38" s="9"/>
      <c r="C38" s="10"/>
      <c r="D38" s="9"/>
      <c r="E38" s="10"/>
      <c r="F38" s="9"/>
      <c r="G38" s="10">
        <f>IFERROR(VLOOKUP(A38,'درآمد ناشی از فروش'!A:Q,9,0),0)</f>
        <v>227</v>
      </c>
      <c r="H38" s="9"/>
      <c r="I38" s="10">
        <f t="shared" si="0"/>
        <v>227</v>
      </c>
      <c r="J38" s="9"/>
      <c r="K38" s="10">
        <f>IFERROR(VLOOKUP(A38,'سود اوراق بهادار'!A:M,13,0),0)</f>
        <v>0</v>
      </c>
      <c r="L38" s="9"/>
      <c r="M38" s="10">
        <f>IFERROR(VLOOKUP(A38,'درآمد ناشی از تغییر قیمت اوراق'!A:Q,17,0),0)</f>
        <v>0</v>
      </c>
      <c r="N38" s="9"/>
      <c r="O38" s="10">
        <f>IFERROR(VLOOKUP(A38,'درآمد ناشی از فروش'!A:Q,17,0),0)</f>
        <v>686</v>
      </c>
      <c r="P38" s="9"/>
      <c r="Q38" s="10">
        <f t="shared" si="1"/>
        <v>686</v>
      </c>
    </row>
    <row r="39" spans="1:17" ht="21" x14ac:dyDescent="0.45">
      <c r="A39" s="7" t="s">
        <v>261</v>
      </c>
      <c r="B39" s="9"/>
      <c r="C39" s="10">
        <f>IFERROR(VLOOKUP(A39,'سود اوراق بهادار'!A:M,7,0),0)</f>
        <v>0</v>
      </c>
      <c r="D39" s="9"/>
      <c r="E39" s="10">
        <f>IFERROR(VLOOKUP(A39,'درآمد ناشی از تغییر قیمت اوراق'!A:Q,9,0),0)</f>
        <v>0</v>
      </c>
      <c r="F39" s="9"/>
      <c r="G39" s="10">
        <f>IFERROR(VLOOKUP(A39,'درآمد ناشی از فروش'!A:Q,9,0),0)</f>
        <v>0</v>
      </c>
      <c r="H39" s="9"/>
      <c r="I39" s="10">
        <f t="shared" si="0"/>
        <v>0</v>
      </c>
      <c r="J39" s="9"/>
      <c r="K39" s="10">
        <f>IFERROR(VLOOKUP(A39,'سود اوراق بهادار'!A:M,13,0),0)</f>
        <v>126395605</v>
      </c>
      <c r="L39" s="9"/>
      <c r="M39" s="10">
        <f>IFERROR(VLOOKUP(A39,'درآمد ناشی از تغییر قیمت اوراق'!A:Q,17,0),0)</f>
        <v>0</v>
      </c>
      <c r="N39" s="9"/>
      <c r="O39" s="10">
        <f>IFERROR(VLOOKUP(A39,'درآمد ناشی از فروش'!A:Q,17,0),0)</f>
        <v>120546335</v>
      </c>
      <c r="P39" s="9"/>
      <c r="Q39" s="10">
        <f t="shared" si="1"/>
        <v>246941940</v>
      </c>
    </row>
    <row r="40" spans="1:17" ht="21" x14ac:dyDescent="0.45">
      <c r="A40" s="7" t="s">
        <v>262</v>
      </c>
      <c r="B40" s="9"/>
      <c r="C40" s="10">
        <f>IFERROR(VLOOKUP(A40,'سود اوراق بهادار'!A:M,7,0),0)</f>
        <v>0</v>
      </c>
      <c r="D40" s="9"/>
      <c r="E40" s="10">
        <f>IFERROR(VLOOKUP(A40,'درآمد ناشی از تغییر قیمت اوراق'!A:Q,9,0),0)</f>
        <v>0</v>
      </c>
      <c r="F40" s="9"/>
      <c r="G40" s="10">
        <f>IFERROR(VLOOKUP(A40,'درآمد ناشی از فروش'!A:Q,9,0),0)</f>
        <v>0</v>
      </c>
      <c r="H40" s="9"/>
      <c r="I40" s="10">
        <f t="shared" si="0"/>
        <v>0</v>
      </c>
      <c r="J40" s="9"/>
      <c r="K40" s="10">
        <f>IFERROR(VLOOKUP(A40,'سود اوراق بهادار'!A:M,13,0),0)</f>
        <v>128076103500</v>
      </c>
      <c r="L40" s="9"/>
      <c r="M40" s="10">
        <f>IFERROR(VLOOKUP(A40,'درآمد ناشی از تغییر قیمت اوراق'!A:Q,17,0),0)</f>
        <v>0</v>
      </c>
      <c r="N40" s="9"/>
      <c r="O40" s="10">
        <f>IFERROR(VLOOKUP(A40,'درآمد ناشی از فروش'!A:Q,17,0),0)</f>
        <v>52006875000</v>
      </c>
      <c r="P40" s="9"/>
      <c r="Q40" s="10">
        <f t="shared" si="1"/>
        <v>180082978500</v>
      </c>
    </row>
    <row r="41" spans="1:17" ht="21" x14ac:dyDescent="0.45">
      <c r="A41" s="7" t="s">
        <v>263</v>
      </c>
      <c r="B41" s="9"/>
      <c r="C41" s="10">
        <f>IFERROR(VLOOKUP(A41,'سود اوراق بهادار'!A:M,7,0),0)</f>
        <v>0</v>
      </c>
      <c r="D41" s="9"/>
      <c r="E41" s="10">
        <f>IFERROR(VLOOKUP(A41,'درآمد ناشی از تغییر قیمت اوراق'!A:Q,9,0),0)</f>
        <v>0</v>
      </c>
      <c r="F41" s="9"/>
      <c r="G41" s="10">
        <f>IFERROR(VLOOKUP(A41,'درآمد ناشی از فروش'!A:Q,9,0),0)</f>
        <v>0</v>
      </c>
      <c r="H41" s="9"/>
      <c r="I41" s="10">
        <f t="shared" si="0"/>
        <v>0</v>
      </c>
      <c r="J41" s="9"/>
      <c r="K41" s="10">
        <f>IFERROR(VLOOKUP(A41,'سود اوراق بهادار'!A:M,13,0),0)</f>
        <v>20449312912</v>
      </c>
      <c r="L41" s="9"/>
      <c r="M41" s="10">
        <f>IFERROR(VLOOKUP(A41,'درآمد ناشی از تغییر قیمت اوراق'!A:Q,17,0),0)</f>
        <v>0</v>
      </c>
      <c r="N41" s="9"/>
      <c r="O41" s="10">
        <f>IFERROR(VLOOKUP(A41,'درآمد ناشی از فروش'!A:Q,17,0),0)</f>
        <v>9180000000</v>
      </c>
      <c r="P41" s="9"/>
      <c r="Q41" s="10">
        <f t="shared" si="1"/>
        <v>29629312912</v>
      </c>
    </row>
    <row r="42" spans="1:17" ht="21" x14ac:dyDescent="0.45">
      <c r="A42" s="7" t="s">
        <v>264</v>
      </c>
      <c r="B42" s="9"/>
      <c r="C42" s="10">
        <f>IFERROR(VLOOKUP(A42,'سود اوراق بهادار'!A:M,7,0),0)</f>
        <v>0</v>
      </c>
      <c r="D42" s="9"/>
      <c r="E42" s="10">
        <f>IFERROR(VLOOKUP(A42,'درآمد ناشی از تغییر قیمت اوراق'!A:Q,9,0),0)</f>
        <v>0</v>
      </c>
      <c r="F42" s="9"/>
      <c r="G42" s="10">
        <f>IFERROR(VLOOKUP(A42,'درآمد ناشی از فروش'!A:Q,9,0),0)</f>
        <v>0</v>
      </c>
      <c r="H42" s="9"/>
      <c r="I42" s="10">
        <f t="shared" si="0"/>
        <v>0</v>
      </c>
      <c r="J42" s="9"/>
      <c r="K42" s="10">
        <f>IFERROR(VLOOKUP(A42,'سود اوراق بهادار'!A:M,13,0),0)</f>
        <v>15466735241</v>
      </c>
      <c r="L42" s="9"/>
      <c r="M42" s="10">
        <f>IFERROR(VLOOKUP(A42,'درآمد ناشی از تغییر قیمت اوراق'!A:Q,17,0),0)</f>
        <v>0</v>
      </c>
      <c r="N42" s="9"/>
      <c r="O42" s="10">
        <f>IFERROR(VLOOKUP(A42,'درآمد ناشی از فروش'!A:Q,17,0),0)</f>
        <v>10334450259</v>
      </c>
      <c r="P42" s="9"/>
      <c r="Q42" s="10">
        <f t="shared" si="1"/>
        <v>25801185500</v>
      </c>
    </row>
    <row r="43" spans="1:17" ht="21" x14ac:dyDescent="0.45">
      <c r="A43" s="7" t="s">
        <v>265</v>
      </c>
      <c r="B43" s="9"/>
      <c r="C43" s="10">
        <f>IFERROR(VLOOKUP(A43,'سود اوراق بهادار'!A:M,7,0),0)</f>
        <v>0</v>
      </c>
      <c r="D43" s="9"/>
      <c r="E43" s="10">
        <f>IFERROR(VLOOKUP(A43,'درآمد ناشی از تغییر قیمت اوراق'!A:Q,9,0),0)</f>
        <v>0</v>
      </c>
      <c r="F43" s="9"/>
      <c r="G43" s="10">
        <f>IFERROR(VLOOKUP(A43,'درآمد ناشی از فروش'!A:Q,9,0),0)</f>
        <v>0</v>
      </c>
      <c r="H43" s="9"/>
      <c r="I43" s="10">
        <f t="shared" si="0"/>
        <v>0</v>
      </c>
      <c r="J43" s="9"/>
      <c r="K43" s="10">
        <f>IFERROR(VLOOKUP(A43,'سود اوراق بهادار'!A:M,13,0),0)</f>
        <v>1125228633</v>
      </c>
      <c r="L43" s="9"/>
      <c r="M43" s="10">
        <f>IFERROR(VLOOKUP(A43,'درآمد ناشی از تغییر قیمت اوراق'!A:Q,17,0),0)</f>
        <v>0</v>
      </c>
      <c r="N43" s="9"/>
      <c r="O43" s="10">
        <f>IFERROR(VLOOKUP(A43,'درآمد ناشی از فروش'!A:Q,17,0),0)</f>
        <v>900723727</v>
      </c>
      <c r="P43" s="9"/>
      <c r="Q43" s="10">
        <f t="shared" si="1"/>
        <v>2025952360</v>
      </c>
    </row>
    <row r="44" spans="1:17" ht="21" x14ac:dyDescent="0.45">
      <c r="A44" s="7" t="s">
        <v>266</v>
      </c>
      <c r="B44" s="9"/>
      <c r="C44" s="10">
        <f>IFERROR(VLOOKUP(A44,'سود اوراق بهادار'!A:M,7,0),0)</f>
        <v>0</v>
      </c>
      <c r="D44" s="9"/>
      <c r="E44" s="10">
        <f>IFERROR(VLOOKUP(A44,'درآمد ناشی از تغییر قیمت اوراق'!A:Q,9,0),0)</f>
        <v>0</v>
      </c>
      <c r="F44" s="9"/>
      <c r="G44" s="10">
        <f>IFERROR(VLOOKUP(A44,'درآمد ناشی از فروش'!A:Q,9,0),0)</f>
        <v>0</v>
      </c>
      <c r="H44" s="9"/>
      <c r="I44" s="10">
        <f t="shared" si="0"/>
        <v>0</v>
      </c>
      <c r="J44" s="9"/>
      <c r="K44" s="10">
        <f>IFERROR(VLOOKUP(A44,'سود اوراق بهادار'!A:M,13,0),0)</f>
        <v>241842974</v>
      </c>
      <c r="L44" s="9"/>
      <c r="M44" s="10">
        <f>IFERROR(VLOOKUP(A44,'درآمد ناشی از تغییر قیمت اوراق'!A:Q,17,0),0)</f>
        <v>0</v>
      </c>
      <c r="N44" s="9"/>
      <c r="O44" s="10">
        <f>IFERROR(VLOOKUP(A44,'درآمد ناشی از فروش'!A:Q,17,0),0)</f>
        <v>224747772</v>
      </c>
      <c r="P44" s="9"/>
      <c r="Q44" s="10">
        <f t="shared" si="1"/>
        <v>466590746</v>
      </c>
    </row>
    <row r="45" spans="1:17" ht="21" x14ac:dyDescent="0.45">
      <c r="A45" s="7" t="s">
        <v>335</v>
      </c>
      <c r="B45" s="9"/>
      <c r="C45" s="10">
        <v>566750000000</v>
      </c>
      <c r="D45" s="9"/>
      <c r="E45" s="10">
        <f>IFERROR(VLOOKUP(A45,'درآمد ناشی از تغییر قیمت اوراق'!A:Q,9,0),0)</f>
        <v>0</v>
      </c>
      <c r="F45" s="9"/>
      <c r="G45" s="10">
        <f>IFERROR(VLOOKUP(A45,'درآمد ناشی از فروش'!A:Q,9,0),0)</f>
        <v>0</v>
      </c>
      <c r="H45" s="9"/>
      <c r="I45" s="10">
        <f t="shared" si="0"/>
        <v>566750000000</v>
      </c>
      <c r="J45" s="9"/>
      <c r="K45" s="10">
        <v>0</v>
      </c>
      <c r="L45" s="9"/>
      <c r="M45" s="10">
        <v>0</v>
      </c>
      <c r="N45" s="9"/>
      <c r="O45" s="10">
        <v>0</v>
      </c>
      <c r="P45" s="9"/>
      <c r="Q45" s="10">
        <v>566750000000</v>
      </c>
    </row>
    <row r="46" spans="1:17" ht="21" x14ac:dyDescent="0.45">
      <c r="A46" s="7" t="s">
        <v>336</v>
      </c>
      <c r="B46" s="9"/>
      <c r="C46" s="10">
        <v>340010000000</v>
      </c>
      <c r="D46" s="9"/>
      <c r="E46" s="10">
        <f>IFERROR(VLOOKUP(A46,'درآمد ناشی از تغییر قیمت اوراق'!A:Q,9,0),0)</f>
        <v>0</v>
      </c>
      <c r="F46" s="9"/>
      <c r="G46" s="10">
        <f>IFERROR(VLOOKUP(A46,'درآمد ناشی از فروش'!A:Q,9,0),0)</f>
        <v>0</v>
      </c>
      <c r="H46" s="9"/>
      <c r="I46" s="10">
        <f t="shared" si="0"/>
        <v>340010000000</v>
      </c>
      <c r="J46" s="9"/>
      <c r="K46" s="10">
        <v>0</v>
      </c>
      <c r="L46" s="9"/>
      <c r="M46" s="10">
        <v>0</v>
      </c>
      <c r="N46" s="9"/>
      <c r="O46" s="10">
        <v>0</v>
      </c>
      <c r="P46" s="9"/>
      <c r="Q46" s="10">
        <v>340010000000</v>
      </c>
    </row>
    <row r="47" spans="1:17" ht="21" x14ac:dyDescent="0.45">
      <c r="A47" s="7" t="s">
        <v>337</v>
      </c>
      <c r="B47" s="9"/>
      <c r="C47" s="10">
        <v>12248110590</v>
      </c>
      <c r="D47" s="9"/>
      <c r="E47" s="10">
        <f>IFERROR(VLOOKUP(A47,'درآمد ناشی از تغییر قیمت اوراق'!A:Q,9,0),0)</f>
        <v>0</v>
      </c>
      <c r="F47" s="9"/>
      <c r="G47" s="10">
        <f>IFERROR(VLOOKUP(A47,'درآمد ناشی از فروش'!A:Q,9,0),0)</f>
        <v>0</v>
      </c>
      <c r="H47" s="9"/>
      <c r="I47" s="10">
        <f t="shared" si="0"/>
        <v>12248110590</v>
      </c>
      <c r="J47" s="9"/>
      <c r="K47" s="10">
        <v>0</v>
      </c>
      <c r="L47" s="9"/>
      <c r="M47" s="10">
        <v>0</v>
      </c>
      <c r="N47" s="9"/>
      <c r="O47" s="10">
        <v>0</v>
      </c>
      <c r="P47" s="9"/>
      <c r="Q47" s="10">
        <v>20005247297</v>
      </c>
    </row>
    <row r="48" spans="1:17" s="9" customFormat="1" ht="21" x14ac:dyDescent="0.25">
      <c r="C48" s="8">
        <f>SUM(C8:C47)</f>
        <v>1590712028367</v>
      </c>
      <c r="D48" s="7"/>
      <c r="E48" s="8">
        <f>SUM(E8:E47)</f>
        <v>-623676669849</v>
      </c>
      <c r="F48" s="7"/>
      <c r="G48" s="8">
        <f>SUM(G8:G47)</f>
        <v>5457504822</v>
      </c>
      <c r="H48" s="7"/>
      <c r="I48" s="8">
        <f>SUM(I8:I47)</f>
        <v>972492863340</v>
      </c>
      <c r="J48" s="7"/>
      <c r="K48" s="8">
        <f>SUM(K8:K47)</f>
        <v>2307393496926</v>
      </c>
      <c r="L48" s="7"/>
      <c r="M48" s="8">
        <f>SUM(M8:M47)</f>
        <v>-497332943268</v>
      </c>
      <c r="N48" s="7"/>
      <c r="O48" s="8">
        <f>SUM(O8:O47)</f>
        <v>78552940899</v>
      </c>
      <c r="P48" s="7"/>
      <c r="Q48" s="8">
        <f>SUM(Q8:Q47)</f>
        <v>2889978741854</v>
      </c>
    </row>
    <row r="50" spans="5:9" x14ac:dyDescent="0.45">
      <c r="E50" s="1"/>
    </row>
    <row r="51" spans="5:9" x14ac:dyDescent="0.45">
      <c r="I51" s="1"/>
    </row>
    <row r="52" spans="5:9" x14ac:dyDescent="0.45">
      <c r="I52" s="1"/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79"/>
  <sheetViews>
    <sheetView rightToLeft="1" workbookViewId="0">
      <selection activeCell="C10" sqref="C10"/>
    </sheetView>
  </sheetViews>
  <sheetFormatPr defaultRowHeight="18.75" x14ac:dyDescent="0.25"/>
  <cols>
    <col min="1" max="1" width="25.140625" style="22" customWidth="1"/>
    <col min="2" max="2" width="1" style="22" customWidth="1"/>
    <col min="3" max="3" width="31" style="22" customWidth="1"/>
    <col min="4" max="4" width="1" style="22" customWidth="1"/>
    <col min="5" max="5" width="34" style="22" customWidth="1"/>
    <col min="6" max="6" width="1" style="22" customWidth="1"/>
    <col min="7" max="7" width="30" style="22" customWidth="1"/>
    <col min="8" max="8" width="1" style="22" customWidth="1"/>
    <col min="9" max="9" width="34" style="22" customWidth="1"/>
    <col min="10" max="10" width="1" style="22" customWidth="1"/>
    <col min="11" max="11" width="30" style="22" customWidth="1"/>
    <col min="12" max="12" width="1" style="22" customWidth="1"/>
    <col min="13" max="13" width="9.140625" style="22" customWidth="1"/>
    <col min="14" max="16384" width="9.140625" style="22"/>
  </cols>
  <sheetData>
    <row r="2" spans="1:11" ht="26.25" x14ac:dyDescent="0.25">
      <c r="A2" s="51" t="s">
        <v>0</v>
      </c>
      <c r="B2" s="51" t="s">
        <v>0</v>
      </c>
      <c r="C2" s="51" t="s">
        <v>0</v>
      </c>
      <c r="D2" s="51" t="s">
        <v>0</v>
      </c>
      <c r="E2" s="51" t="s">
        <v>0</v>
      </c>
      <c r="F2" s="51" t="s">
        <v>0</v>
      </c>
      <c r="G2" s="51" t="s">
        <v>0</v>
      </c>
      <c r="H2" s="51" t="s">
        <v>0</v>
      </c>
      <c r="I2" s="51" t="s">
        <v>0</v>
      </c>
      <c r="J2" s="51" t="s">
        <v>0</v>
      </c>
      <c r="K2" s="51" t="s">
        <v>0</v>
      </c>
    </row>
    <row r="3" spans="1:11" ht="26.25" x14ac:dyDescent="0.25">
      <c r="A3" s="51" t="s">
        <v>253</v>
      </c>
      <c r="B3" s="51" t="s">
        <v>253</v>
      </c>
      <c r="C3" s="51" t="s">
        <v>253</v>
      </c>
      <c r="D3" s="51" t="s">
        <v>253</v>
      </c>
      <c r="E3" s="51" t="s">
        <v>253</v>
      </c>
      <c r="F3" s="51" t="s">
        <v>253</v>
      </c>
      <c r="G3" s="51" t="s">
        <v>253</v>
      </c>
      <c r="H3" s="51" t="s">
        <v>253</v>
      </c>
      <c r="I3" s="51" t="s">
        <v>253</v>
      </c>
      <c r="J3" s="51" t="s">
        <v>253</v>
      </c>
      <c r="K3" s="51" t="s">
        <v>253</v>
      </c>
    </row>
    <row r="4" spans="1:11" ht="26.25" x14ac:dyDescent="0.25">
      <c r="A4" s="51" t="s">
        <v>2</v>
      </c>
      <c r="B4" s="51" t="s">
        <v>2</v>
      </c>
      <c r="C4" s="51" t="s">
        <v>2</v>
      </c>
      <c r="D4" s="51" t="s">
        <v>2</v>
      </c>
      <c r="E4" s="51" t="s">
        <v>2</v>
      </c>
      <c r="F4" s="51" t="s">
        <v>2</v>
      </c>
      <c r="G4" s="51" t="s">
        <v>2</v>
      </c>
      <c r="H4" s="51" t="s">
        <v>2</v>
      </c>
      <c r="I4" s="51" t="s">
        <v>2</v>
      </c>
      <c r="J4" s="51" t="s">
        <v>2</v>
      </c>
      <c r="K4" s="51" t="s">
        <v>2</v>
      </c>
    </row>
    <row r="5" spans="1:11" ht="25.5" x14ac:dyDescent="0.25">
      <c r="A5" s="57" t="s">
        <v>354</v>
      </c>
      <c r="B5" s="57"/>
      <c r="C5" s="57"/>
      <c r="D5" s="57"/>
      <c r="E5" s="57"/>
      <c r="F5" s="57"/>
      <c r="G5" s="57"/>
      <c r="H5" s="57"/>
      <c r="I5" s="57"/>
      <c r="J5" s="57"/>
    </row>
    <row r="6" spans="1:11" ht="26.25" x14ac:dyDescent="0.25">
      <c r="A6" s="50" t="s">
        <v>285</v>
      </c>
      <c r="B6" s="50" t="s">
        <v>285</v>
      </c>
      <c r="C6" s="50" t="s">
        <v>285</v>
      </c>
      <c r="E6" s="50" t="s">
        <v>255</v>
      </c>
      <c r="F6" s="50" t="s">
        <v>255</v>
      </c>
      <c r="G6" s="50" t="s">
        <v>255</v>
      </c>
      <c r="I6" s="50" t="s">
        <v>256</v>
      </c>
      <c r="J6" s="50" t="s">
        <v>256</v>
      </c>
      <c r="K6" s="50" t="s">
        <v>256</v>
      </c>
    </row>
    <row r="7" spans="1:11" ht="26.25" x14ac:dyDescent="0.25">
      <c r="A7" s="50" t="s">
        <v>286</v>
      </c>
      <c r="C7" s="50" t="s">
        <v>156</v>
      </c>
      <c r="E7" s="50" t="s">
        <v>287</v>
      </c>
      <c r="G7" s="50" t="s">
        <v>288</v>
      </c>
      <c r="I7" s="50" t="s">
        <v>287</v>
      </c>
      <c r="K7" s="50" t="s">
        <v>288</v>
      </c>
    </row>
    <row r="8" spans="1:11" ht="21" x14ac:dyDescent="0.25">
      <c r="A8" s="31" t="s">
        <v>267</v>
      </c>
      <c r="C8" s="22" t="s">
        <v>289</v>
      </c>
      <c r="E8" s="21">
        <v>0</v>
      </c>
      <c r="G8" s="43">
        <f>+E8/$E$76</f>
        <v>0</v>
      </c>
      <c r="I8" s="21">
        <v>349067</v>
      </c>
      <c r="K8" s="43">
        <f>+I8/$I$76</f>
        <v>8.4014575872781579E-8</v>
      </c>
    </row>
    <row r="9" spans="1:11" ht="21" x14ac:dyDescent="0.25">
      <c r="A9" s="31" t="s">
        <v>267</v>
      </c>
      <c r="C9" s="22" t="s">
        <v>290</v>
      </c>
      <c r="E9" s="21">
        <v>0</v>
      </c>
      <c r="G9" s="43">
        <f t="shared" ref="G9:G72" si="0">+E9/$E$76</f>
        <v>0</v>
      </c>
      <c r="I9" s="21">
        <v>190000</v>
      </c>
      <c r="K9" s="43">
        <f t="shared" ref="K9:K72" si="1">+I9/$I$76</f>
        <v>4.5729815238416981E-8</v>
      </c>
    </row>
    <row r="10" spans="1:11" ht="21" x14ac:dyDescent="0.25">
      <c r="A10" s="31" t="s">
        <v>268</v>
      </c>
      <c r="C10" s="22" t="s">
        <v>291</v>
      </c>
      <c r="E10" s="21">
        <v>0</v>
      </c>
      <c r="G10" s="43">
        <f t="shared" si="0"/>
        <v>0</v>
      </c>
      <c r="I10" s="21">
        <v>1292751592</v>
      </c>
      <c r="K10" s="43">
        <f t="shared" si="1"/>
        <v>3.111436392175232E-4</v>
      </c>
    </row>
    <row r="11" spans="1:11" ht="21" x14ac:dyDescent="0.25">
      <c r="A11" s="31" t="s">
        <v>269</v>
      </c>
      <c r="C11" s="22" t="s">
        <v>292</v>
      </c>
      <c r="E11" s="21">
        <v>0</v>
      </c>
      <c r="G11" s="43">
        <f t="shared" si="0"/>
        <v>0</v>
      </c>
      <c r="I11" s="21">
        <v>201441</v>
      </c>
      <c r="K11" s="43">
        <f t="shared" si="1"/>
        <v>4.848347216548397E-8</v>
      </c>
    </row>
    <row r="12" spans="1:11" ht="21" x14ac:dyDescent="0.25">
      <c r="A12" s="31" t="s">
        <v>162</v>
      </c>
      <c r="C12" s="22" t="s">
        <v>163</v>
      </c>
      <c r="E12" s="21">
        <v>0</v>
      </c>
      <c r="G12" s="43">
        <f t="shared" si="0"/>
        <v>0</v>
      </c>
      <c r="I12" s="21">
        <v>8810333</v>
      </c>
      <c r="K12" s="43">
        <f t="shared" si="1"/>
        <v>2.1204994751522527E-6</v>
      </c>
    </row>
    <row r="13" spans="1:11" ht="21" x14ac:dyDescent="0.25">
      <c r="A13" s="31" t="s">
        <v>162</v>
      </c>
      <c r="C13" s="22" t="s">
        <v>293</v>
      </c>
      <c r="E13" s="21">
        <v>0</v>
      </c>
      <c r="G13" s="43">
        <f t="shared" si="0"/>
        <v>0</v>
      </c>
      <c r="I13" s="21">
        <v>10476072456</v>
      </c>
      <c r="K13" s="43">
        <f t="shared" si="1"/>
        <v>2.5214150412481537E-3</v>
      </c>
    </row>
    <row r="14" spans="1:11" ht="21" x14ac:dyDescent="0.25">
      <c r="A14" s="31" t="s">
        <v>166</v>
      </c>
      <c r="C14" s="22" t="s">
        <v>167</v>
      </c>
      <c r="E14" s="21">
        <v>79460</v>
      </c>
      <c r="G14" s="43">
        <f t="shared" si="0"/>
        <v>6.0837489813955574E-8</v>
      </c>
      <c r="I14" s="21">
        <v>732614</v>
      </c>
      <c r="K14" s="43">
        <f t="shared" si="1"/>
        <v>1.7632790979514535E-7</v>
      </c>
    </row>
    <row r="15" spans="1:11" ht="21" x14ac:dyDescent="0.25">
      <c r="A15" s="31" t="s">
        <v>166</v>
      </c>
      <c r="C15" s="22" t="s">
        <v>294</v>
      </c>
      <c r="E15" s="21">
        <v>22590115</v>
      </c>
      <c r="G15" s="43">
        <f t="shared" si="0"/>
        <v>1.7295820427996288E-5</v>
      </c>
      <c r="I15" s="21">
        <v>9789973881</v>
      </c>
      <c r="K15" s="43">
        <f t="shared" si="1"/>
        <v>2.3562826145634634E-3</v>
      </c>
    </row>
    <row r="16" spans="1:11" ht="21" x14ac:dyDescent="0.25">
      <c r="A16" s="31" t="s">
        <v>175</v>
      </c>
      <c r="C16" s="22" t="s">
        <v>295</v>
      </c>
      <c r="E16" s="21">
        <v>0</v>
      </c>
      <c r="G16" s="43">
        <f t="shared" si="0"/>
        <v>0</v>
      </c>
      <c r="I16" s="21">
        <v>18452602731</v>
      </c>
      <c r="K16" s="43">
        <f t="shared" si="1"/>
        <v>4.4412321766133609E-3</v>
      </c>
    </row>
    <row r="17" spans="1:11" ht="21" x14ac:dyDescent="0.25">
      <c r="A17" s="31" t="s">
        <v>175</v>
      </c>
      <c r="C17" s="22" t="s">
        <v>296</v>
      </c>
      <c r="E17" s="21">
        <v>0</v>
      </c>
      <c r="G17" s="43">
        <f t="shared" si="0"/>
        <v>0</v>
      </c>
      <c r="I17" s="21">
        <v>11278082188</v>
      </c>
      <c r="K17" s="43">
        <f t="shared" si="1"/>
        <v>2.714445340531166E-3</v>
      </c>
    </row>
    <row r="18" spans="1:11" ht="21" x14ac:dyDescent="0.25">
      <c r="A18" s="31" t="s">
        <v>162</v>
      </c>
      <c r="C18" s="22" t="s">
        <v>297</v>
      </c>
      <c r="E18" s="21">
        <v>0</v>
      </c>
      <c r="G18" s="43">
        <f t="shared" si="0"/>
        <v>0</v>
      </c>
      <c r="I18" s="21">
        <v>8334942725</v>
      </c>
      <c r="K18" s="43">
        <f t="shared" si="1"/>
        <v>2.0060810044054619E-3</v>
      </c>
    </row>
    <row r="19" spans="1:11" ht="21" x14ac:dyDescent="0.25">
      <c r="A19" s="31" t="s">
        <v>177</v>
      </c>
      <c r="C19" s="22" t="s">
        <v>298</v>
      </c>
      <c r="E19" s="21">
        <v>0</v>
      </c>
      <c r="G19" s="43">
        <f t="shared" si="0"/>
        <v>0</v>
      </c>
      <c r="I19" s="21">
        <v>7733606557</v>
      </c>
      <c r="K19" s="43">
        <f t="shared" si="1"/>
        <v>1.8613494683064214E-3</v>
      </c>
    </row>
    <row r="20" spans="1:11" ht="21" x14ac:dyDescent="0.25">
      <c r="A20" s="31" t="s">
        <v>162</v>
      </c>
      <c r="C20" s="22" t="s">
        <v>299</v>
      </c>
      <c r="E20" s="21">
        <v>0</v>
      </c>
      <c r="G20" s="43">
        <f t="shared" si="0"/>
        <v>0</v>
      </c>
      <c r="I20" s="21">
        <v>1008333327</v>
      </c>
      <c r="K20" s="43">
        <f t="shared" si="1"/>
        <v>2.4268893022341204E-4</v>
      </c>
    </row>
    <row r="21" spans="1:11" ht="21" x14ac:dyDescent="0.25">
      <c r="A21" s="31" t="s">
        <v>169</v>
      </c>
      <c r="C21" s="22" t="s">
        <v>170</v>
      </c>
      <c r="E21" s="21">
        <v>0</v>
      </c>
      <c r="G21" s="43">
        <f t="shared" si="0"/>
        <v>0</v>
      </c>
      <c r="I21" s="21">
        <v>50011</v>
      </c>
      <c r="K21" s="43">
        <f t="shared" si="1"/>
        <v>1.2036809420465639E-8</v>
      </c>
    </row>
    <row r="22" spans="1:11" ht="21" x14ac:dyDescent="0.25">
      <c r="A22" s="31" t="s">
        <v>169</v>
      </c>
      <c r="C22" s="22" t="s">
        <v>300</v>
      </c>
      <c r="E22" s="21">
        <v>0</v>
      </c>
      <c r="G22" s="43">
        <f t="shared" si="0"/>
        <v>0</v>
      </c>
      <c r="I22" s="21">
        <v>2943442623</v>
      </c>
      <c r="K22" s="43">
        <f t="shared" si="1"/>
        <v>7.0843730165616545E-4</v>
      </c>
    </row>
    <row r="23" spans="1:11" ht="21" x14ac:dyDescent="0.25">
      <c r="A23" s="31" t="s">
        <v>169</v>
      </c>
      <c r="C23" s="22" t="s">
        <v>301</v>
      </c>
      <c r="E23" s="21">
        <v>0</v>
      </c>
      <c r="G23" s="43">
        <f t="shared" si="0"/>
        <v>0</v>
      </c>
      <c r="I23" s="21">
        <v>1785245900</v>
      </c>
      <c r="K23" s="43">
        <f t="shared" si="1"/>
        <v>4.2967876401127071E-4</v>
      </c>
    </row>
    <row r="24" spans="1:11" ht="21" x14ac:dyDescent="0.25">
      <c r="A24" s="31" t="s">
        <v>172</v>
      </c>
      <c r="C24" s="22" t="s">
        <v>173</v>
      </c>
      <c r="E24" s="21">
        <v>3450</v>
      </c>
      <c r="G24" s="43">
        <f t="shared" si="0"/>
        <v>2.6414465121840767E-9</v>
      </c>
      <c r="I24" s="21">
        <v>498371</v>
      </c>
      <c r="K24" s="43">
        <f t="shared" si="1"/>
        <v>1.1994954605360584E-7</v>
      </c>
    </row>
    <row r="25" spans="1:11" ht="21" x14ac:dyDescent="0.25">
      <c r="A25" s="31" t="s">
        <v>175</v>
      </c>
      <c r="C25" s="22" t="s">
        <v>176</v>
      </c>
      <c r="E25" s="21">
        <v>0</v>
      </c>
      <c r="G25" s="43">
        <f t="shared" si="0"/>
        <v>0</v>
      </c>
      <c r="I25" s="21">
        <v>1976759</v>
      </c>
      <c r="K25" s="43">
        <f t="shared" si="1"/>
        <v>4.7577275705725215E-7</v>
      </c>
    </row>
    <row r="26" spans="1:11" ht="21" x14ac:dyDescent="0.25">
      <c r="A26" s="31" t="s">
        <v>177</v>
      </c>
      <c r="C26" s="22" t="s">
        <v>178</v>
      </c>
      <c r="E26" s="21">
        <v>14390139117</v>
      </c>
      <c r="G26" s="43">
        <f t="shared" si="0"/>
        <v>1.1017618197229942E-2</v>
      </c>
      <c r="I26" s="21">
        <v>98990290478</v>
      </c>
      <c r="K26" s="43">
        <f t="shared" si="1"/>
        <v>2.3825303652400882E-2</v>
      </c>
    </row>
    <row r="27" spans="1:11" ht="21" x14ac:dyDescent="0.25">
      <c r="A27" s="31" t="s">
        <v>169</v>
      </c>
      <c r="C27" s="22" t="s">
        <v>302</v>
      </c>
      <c r="E27" s="21">
        <v>0</v>
      </c>
      <c r="G27" s="43">
        <f t="shared" si="0"/>
        <v>0</v>
      </c>
      <c r="I27" s="21">
        <v>13094262295</v>
      </c>
      <c r="K27" s="43">
        <f t="shared" si="1"/>
        <v>3.1515694496511574E-3</v>
      </c>
    </row>
    <row r="28" spans="1:11" ht="21" x14ac:dyDescent="0.25">
      <c r="A28" s="31" t="s">
        <v>175</v>
      </c>
      <c r="C28" s="22" t="s">
        <v>303</v>
      </c>
      <c r="E28" s="21">
        <v>0</v>
      </c>
      <c r="G28" s="43">
        <f t="shared" si="0"/>
        <v>0</v>
      </c>
      <c r="I28" s="21">
        <v>77260273970</v>
      </c>
      <c r="K28" s="43">
        <f t="shared" si="1"/>
        <v>1.8595252915355666E-2</v>
      </c>
    </row>
    <row r="29" spans="1:11" ht="21" x14ac:dyDescent="0.25">
      <c r="A29" s="31" t="s">
        <v>162</v>
      </c>
      <c r="C29" s="22" t="s">
        <v>304</v>
      </c>
      <c r="E29" s="21">
        <v>0</v>
      </c>
      <c r="G29" s="43">
        <f t="shared" si="0"/>
        <v>0</v>
      </c>
      <c r="I29" s="21">
        <v>50802732235</v>
      </c>
      <c r="K29" s="43">
        <f t="shared" si="1"/>
        <v>1.222736609849116E-2</v>
      </c>
    </row>
    <row r="30" spans="1:11" ht="21" x14ac:dyDescent="0.25">
      <c r="A30" s="31" t="s">
        <v>204</v>
      </c>
      <c r="C30" s="22" t="s">
        <v>305</v>
      </c>
      <c r="E30" s="21">
        <v>0</v>
      </c>
      <c r="G30" s="43">
        <f t="shared" si="0"/>
        <v>0</v>
      </c>
      <c r="I30" s="21">
        <v>55737704916</v>
      </c>
      <c r="K30" s="43">
        <f t="shared" si="1"/>
        <v>1.3415131303274135E-2</v>
      </c>
    </row>
    <row r="31" spans="1:11" ht="21" x14ac:dyDescent="0.25">
      <c r="A31" s="31" t="s">
        <v>182</v>
      </c>
      <c r="C31" s="22" t="s">
        <v>183</v>
      </c>
      <c r="E31" s="21">
        <v>0</v>
      </c>
      <c r="G31" s="43">
        <f t="shared" si="0"/>
        <v>0</v>
      </c>
      <c r="I31" s="21">
        <v>2982282</v>
      </c>
      <c r="K31" s="43">
        <f t="shared" si="1"/>
        <v>7.1778528867819295E-7</v>
      </c>
    </row>
    <row r="32" spans="1:11" ht="21" x14ac:dyDescent="0.25">
      <c r="A32" s="31" t="s">
        <v>182</v>
      </c>
      <c r="C32" s="22" t="s">
        <v>306</v>
      </c>
      <c r="E32" s="21">
        <v>0</v>
      </c>
      <c r="G32" s="43">
        <f t="shared" si="0"/>
        <v>0</v>
      </c>
      <c r="I32" s="21">
        <v>36885245900</v>
      </c>
      <c r="K32" s="43">
        <f t="shared" si="1"/>
        <v>8.8776604212135648E-3</v>
      </c>
    </row>
    <row r="33" spans="1:11" ht="21" x14ac:dyDescent="0.25">
      <c r="A33" s="31" t="s">
        <v>175</v>
      </c>
      <c r="C33" s="22" t="s">
        <v>307</v>
      </c>
      <c r="E33" s="21">
        <v>0</v>
      </c>
      <c r="G33" s="43">
        <f t="shared" si="0"/>
        <v>0</v>
      </c>
      <c r="I33" s="21">
        <v>55890410955</v>
      </c>
      <c r="K33" s="43">
        <f t="shared" si="1"/>
        <v>1.3451885087217612E-2</v>
      </c>
    </row>
    <row r="34" spans="1:11" ht="21" x14ac:dyDescent="0.25">
      <c r="A34" s="31" t="s">
        <v>224</v>
      </c>
      <c r="C34" s="22" t="s">
        <v>308</v>
      </c>
      <c r="E34" s="21">
        <v>0</v>
      </c>
      <c r="G34" s="43">
        <f t="shared" si="0"/>
        <v>0</v>
      </c>
      <c r="I34" s="21">
        <v>40150546447</v>
      </c>
      <c r="K34" s="43">
        <f t="shared" si="1"/>
        <v>9.6635635302252075E-3</v>
      </c>
    </row>
    <row r="35" spans="1:11" ht="21" x14ac:dyDescent="0.25">
      <c r="A35" s="31" t="s">
        <v>204</v>
      </c>
      <c r="C35" s="22" t="s">
        <v>309</v>
      </c>
      <c r="E35" s="21">
        <v>0</v>
      </c>
      <c r="G35" s="43">
        <f t="shared" si="0"/>
        <v>0</v>
      </c>
      <c r="I35" s="21">
        <v>78688524591</v>
      </c>
      <c r="K35" s="43">
        <f t="shared" si="1"/>
        <v>1.89390088996319E-2</v>
      </c>
    </row>
    <row r="36" spans="1:11" ht="21" x14ac:dyDescent="0.25">
      <c r="A36" s="31" t="s">
        <v>162</v>
      </c>
      <c r="C36" s="22" t="s">
        <v>310</v>
      </c>
      <c r="E36" s="21">
        <v>0</v>
      </c>
      <c r="G36" s="43">
        <f t="shared" si="0"/>
        <v>0</v>
      </c>
      <c r="I36" s="21">
        <v>73745901638</v>
      </c>
      <c r="K36" s="43">
        <f t="shared" si="1"/>
        <v>1.7749402402611643E-2</v>
      </c>
    </row>
    <row r="37" spans="1:11" ht="21" x14ac:dyDescent="0.25">
      <c r="A37" s="31" t="s">
        <v>270</v>
      </c>
      <c r="C37" s="22" t="s">
        <v>311</v>
      </c>
      <c r="E37" s="21">
        <v>0</v>
      </c>
      <c r="G37" s="43">
        <f t="shared" si="0"/>
        <v>0</v>
      </c>
      <c r="I37" s="21">
        <v>49795081965</v>
      </c>
      <c r="K37" s="43">
        <f t="shared" si="1"/>
        <v>1.1984841568638313E-2</v>
      </c>
    </row>
    <row r="38" spans="1:11" ht="21" x14ac:dyDescent="0.25">
      <c r="A38" s="31" t="s">
        <v>175</v>
      </c>
      <c r="C38" s="22" t="s">
        <v>312</v>
      </c>
      <c r="E38" s="21">
        <v>0</v>
      </c>
      <c r="G38" s="43">
        <f t="shared" si="0"/>
        <v>0</v>
      </c>
      <c r="I38" s="21">
        <v>95342465752</v>
      </c>
      <c r="K38" s="43">
        <f t="shared" si="1"/>
        <v>2.2947333385337151E-2</v>
      </c>
    </row>
    <row r="39" spans="1:11" ht="21" x14ac:dyDescent="0.25">
      <c r="A39" s="31" t="s">
        <v>185</v>
      </c>
      <c r="C39" s="22" t="s">
        <v>186</v>
      </c>
      <c r="E39" s="21">
        <v>45546448068</v>
      </c>
      <c r="G39" s="43">
        <f t="shared" si="0"/>
        <v>3.4872030838142547E-2</v>
      </c>
      <c r="I39" s="21">
        <v>166530054620</v>
      </c>
      <c r="K39" s="43">
        <f t="shared" si="1"/>
        <v>4.0080992786400461E-2</v>
      </c>
    </row>
    <row r="40" spans="1:11" ht="21" x14ac:dyDescent="0.25">
      <c r="A40" s="31" t="s">
        <v>224</v>
      </c>
      <c r="C40" s="22" t="s">
        <v>313</v>
      </c>
      <c r="E40" s="21">
        <v>0</v>
      </c>
      <c r="G40" s="43">
        <f t="shared" si="0"/>
        <v>0</v>
      </c>
      <c r="I40" s="21">
        <v>166337978141</v>
      </c>
      <c r="K40" s="43">
        <f t="shared" si="1"/>
        <v>4.0034763197472484E-2</v>
      </c>
    </row>
    <row r="41" spans="1:11" ht="21" x14ac:dyDescent="0.25">
      <c r="A41" s="31" t="s">
        <v>162</v>
      </c>
      <c r="C41" s="22" t="s">
        <v>314</v>
      </c>
      <c r="E41" s="21">
        <v>0</v>
      </c>
      <c r="G41" s="43">
        <f t="shared" si="0"/>
        <v>0</v>
      </c>
      <c r="I41" s="21">
        <v>57357923495</v>
      </c>
      <c r="K41" s="43">
        <f t="shared" si="1"/>
        <v>1.3805090757292665E-2</v>
      </c>
    </row>
    <row r="42" spans="1:11" ht="21" x14ac:dyDescent="0.25">
      <c r="A42" s="31" t="s">
        <v>162</v>
      </c>
      <c r="C42" s="22" t="s">
        <v>315</v>
      </c>
      <c r="E42" s="21">
        <v>0</v>
      </c>
      <c r="G42" s="43">
        <f t="shared" si="0"/>
        <v>0</v>
      </c>
      <c r="I42" s="21">
        <v>87265983604</v>
      </c>
      <c r="K42" s="43">
        <f t="shared" si="1"/>
        <v>2.1003459509524449E-2</v>
      </c>
    </row>
    <row r="43" spans="1:11" ht="21" x14ac:dyDescent="0.25">
      <c r="A43" s="31" t="s">
        <v>204</v>
      </c>
      <c r="C43" s="22" t="s">
        <v>316</v>
      </c>
      <c r="E43" s="21">
        <v>0</v>
      </c>
      <c r="G43" s="43">
        <f t="shared" si="0"/>
        <v>0</v>
      </c>
      <c r="I43" s="21">
        <v>55737704916</v>
      </c>
      <c r="K43" s="43">
        <f t="shared" si="1"/>
        <v>1.3415131303274135E-2</v>
      </c>
    </row>
    <row r="44" spans="1:11" ht="21" x14ac:dyDescent="0.25">
      <c r="A44" s="31" t="s">
        <v>189</v>
      </c>
      <c r="C44" s="22" t="s">
        <v>190</v>
      </c>
      <c r="E44" s="21">
        <v>45546448068</v>
      </c>
      <c r="G44" s="43">
        <f t="shared" si="0"/>
        <v>3.4872030838142547E-2</v>
      </c>
      <c r="I44" s="21">
        <v>123743169376</v>
      </c>
      <c r="K44" s="43">
        <f t="shared" si="1"/>
        <v>2.9782906697792728E-2</v>
      </c>
    </row>
    <row r="45" spans="1:11" ht="21" x14ac:dyDescent="0.25">
      <c r="A45" s="31" t="s">
        <v>192</v>
      </c>
      <c r="C45" s="22" t="s">
        <v>193</v>
      </c>
      <c r="E45" s="21">
        <v>41680328293</v>
      </c>
      <c r="G45" s="43">
        <f t="shared" si="0"/>
        <v>3.1911987767023808E-2</v>
      </c>
      <c r="I45" s="21">
        <v>192622951232</v>
      </c>
      <c r="K45" s="43">
        <f t="shared" si="1"/>
        <v>4.6361115634305075E-2</v>
      </c>
    </row>
    <row r="46" spans="1:11" ht="21" x14ac:dyDescent="0.25">
      <c r="A46" s="31" t="s">
        <v>162</v>
      </c>
      <c r="C46" s="22" t="s">
        <v>195</v>
      </c>
      <c r="E46" s="21">
        <v>14173360655</v>
      </c>
      <c r="G46" s="43">
        <f t="shared" si="0"/>
        <v>1.0851644657413556E-2</v>
      </c>
      <c r="I46" s="21">
        <v>124548637170</v>
      </c>
      <c r="K46" s="43">
        <f t="shared" si="1"/>
        <v>2.9976769294635438E-2</v>
      </c>
    </row>
    <row r="47" spans="1:11" ht="21" x14ac:dyDescent="0.25">
      <c r="A47" s="31" t="s">
        <v>201</v>
      </c>
      <c r="C47" s="22" t="s">
        <v>317</v>
      </c>
      <c r="E47" s="21">
        <v>0</v>
      </c>
      <c r="G47" s="43">
        <f t="shared" si="0"/>
        <v>0</v>
      </c>
      <c r="I47" s="21">
        <v>141756010929</v>
      </c>
      <c r="K47" s="43">
        <f t="shared" si="1"/>
        <v>3.4118295730095727E-2</v>
      </c>
    </row>
    <row r="48" spans="1:11" ht="21" x14ac:dyDescent="0.25">
      <c r="A48" s="31" t="s">
        <v>196</v>
      </c>
      <c r="C48" s="22" t="s">
        <v>197</v>
      </c>
      <c r="E48" s="21">
        <v>68319672123</v>
      </c>
      <c r="G48" s="43">
        <f t="shared" si="0"/>
        <v>5.2308046273292184E-2</v>
      </c>
      <c r="I48" s="21">
        <v>174549180315</v>
      </c>
      <c r="K48" s="43">
        <f t="shared" si="1"/>
        <v>4.2011061925379366E-2</v>
      </c>
    </row>
    <row r="49" spans="1:11" ht="21" x14ac:dyDescent="0.25">
      <c r="A49" s="31" t="s">
        <v>192</v>
      </c>
      <c r="C49" s="22" t="s">
        <v>199</v>
      </c>
      <c r="E49" s="21">
        <v>20368852460</v>
      </c>
      <c r="G49" s="43">
        <f t="shared" si="0"/>
        <v>1.5595140373234508E-2</v>
      </c>
      <c r="I49" s="21">
        <v>77459016391</v>
      </c>
      <c r="K49" s="43">
        <f t="shared" si="1"/>
        <v>1.8643086884789169E-2</v>
      </c>
    </row>
    <row r="50" spans="1:11" ht="21" x14ac:dyDescent="0.25">
      <c r="A50" s="31" t="s">
        <v>201</v>
      </c>
      <c r="C50" s="22" t="s">
        <v>202</v>
      </c>
      <c r="E50" s="21">
        <v>117295901640</v>
      </c>
      <c r="G50" s="43">
        <f t="shared" si="0"/>
        <v>8.9806043559554932E-2</v>
      </c>
      <c r="I50" s="21">
        <v>295670218567</v>
      </c>
      <c r="K50" s="43">
        <f t="shared" si="1"/>
        <v>7.1162865613533022E-2</v>
      </c>
    </row>
    <row r="51" spans="1:11" ht="21" x14ac:dyDescent="0.25">
      <c r="A51" s="31" t="s">
        <v>204</v>
      </c>
      <c r="C51" s="22" t="s">
        <v>205</v>
      </c>
      <c r="E51" s="21">
        <v>128860303977</v>
      </c>
      <c r="G51" s="43">
        <f t="shared" si="0"/>
        <v>9.8660174057688857E-2</v>
      </c>
      <c r="I51" s="21">
        <v>307377049169</v>
      </c>
      <c r="K51" s="43">
        <f t="shared" si="1"/>
        <v>7.3980503510674631E-2</v>
      </c>
    </row>
    <row r="52" spans="1:11" ht="21" x14ac:dyDescent="0.25">
      <c r="A52" s="31" t="s">
        <v>162</v>
      </c>
      <c r="C52" s="22" t="s">
        <v>206</v>
      </c>
      <c r="E52" s="21">
        <v>99204371564</v>
      </c>
      <c r="G52" s="43">
        <f t="shared" si="0"/>
        <v>7.5954504713374199E-2</v>
      </c>
      <c r="I52" s="21">
        <v>235121311453</v>
      </c>
      <c r="K52" s="43">
        <f t="shared" si="1"/>
        <v>5.6589758586105175E-2</v>
      </c>
    </row>
    <row r="53" spans="1:11" ht="21" x14ac:dyDescent="0.25">
      <c r="A53" s="31" t="s">
        <v>175</v>
      </c>
      <c r="C53" s="22" t="s">
        <v>318</v>
      </c>
      <c r="E53" s="21">
        <v>0</v>
      </c>
      <c r="G53" s="43">
        <f t="shared" si="0"/>
        <v>0</v>
      </c>
      <c r="I53" s="21">
        <v>15205479452</v>
      </c>
      <c r="K53" s="43">
        <f t="shared" si="1"/>
        <v>3.6597040313237151E-3</v>
      </c>
    </row>
    <row r="54" spans="1:11" ht="21" x14ac:dyDescent="0.25">
      <c r="A54" s="31" t="s">
        <v>210</v>
      </c>
      <c r="C54" s="22" t="s">
        <v>319</v>
      </c>
      <c r="E54" s="21">
        <v>0</v>
      </c>
      <c r="G54" s="43">
        <f t="shared" si="0"/>
        <v>0</v>
      </c>
      <c r="I54" s="21">
        <v>38219178082</v>
      </c>
      <c r="K54" s="43">
        <f t="shared" si="1"/>
        <v>9.1987155381790305E-3</v>
      </c>
    </row>
    <row r="55" spans="1:11" ht="21" x14ac:dyDescent="0.25">
      <c r="A55" s="31" t="s">
        <v>175</v>
      </c>
      <c r="C55" s="22" t="s">
        <v>208</v>
      </c>
      <c r="E55" s="21">
        <v>25511075684</v>
      </c>
      <c r="G55" s="43">
        <f t="shared" si="0"/>
        <v>1.9532215039874148E-2</v>
      </c>
      <c r="I55" s="21">
        <v>51774084883</v>
      </c>
      <c r="K55" s="43">
        <f t="shared" si="1"/>
        <v>1.246115439914583E-2</v>
      </c>
    </row>
    <row r="56" spans="1:11" ht="21" x14ac:dyDescent="0.25">
      <c r="A56" s="31" t="s">
        <v>210</v>
      </c>
      <c r="C56" s="22" t="s">
        <v>211</v>
      </c>
      <c r="E56" s="21">
        <v>33113444149</v>
      </c>
      <c r="G56" s="43">
        <f t="shared" si="0"/>
        <v>2.535286711703718E-2</v>
      </c>
      <c r="I56" s="21">
        <v>94520547945</v>
      </c>
      <c r="K56" s="43">
        <f t="shared" si="1"/>
        <v>2.2749511546098861E-2</v>
      </c>
    </row>
    <row r="57" spans="1:11" ht="21" x14ac:dyDescent="0.25">
      <c r="A57" s="31" t="s">
        <v>175</v>
      </c>
      <c r="C57" s="22" t="s">
        <v>216</v>
      </c>
      <c r="E57" s="21">
        <v>36758729830</v>
      </c>
      <c r="G57" s="43">
        <f t="shared" si="0"/>
        <v>2.8143831507759502E-2</v>
      </c>
      <c r="I57" s="21">
        <v>70039580040</v>
      </c>
      <c r="K57" s="43">
        <f t="shared" si="1"/>
        <v>1.6857352918976408E-2</v>
      </c>
    </row>
    <row r="58" spans="1:11" ht="21" x14ac:dyDescent="0.25">
      <c r="A58" s="31" t="s">
        <v>196</v>
      </c>
      <c r="C58" s="22" t="s">
        <v>218</v>
      </c>
      <c r="E58" s="21">
        <v>45546448068</v>
      </c>
      <c r="G58" s="43">
        <f t="shared" si="0"/>
        <v>3.4872030838142547E-2</v>
      </c>
      <c r="I58" s="21">
        <v>85382513640</v>
      </c>
      <c r="K58" s="43">
        <f t="shared" si="1"/>
        <v>2.0550139859730619E-2</v>
      </c>
    </row>
    <row r="59" spans="1:11" ht="21" x14ac:dyDescent="0.25">
      <c r="A59" s="31" t="s">
        <v>182</v>
      </c>
      <c r="C59" s="22" t="s">
        <v>220</v>
      </c>
      <c r="E59" s="21">
        <v>45546448068</v>
      </c>
      <c r="G59" s="43">
        <f t="shared" si="0"/>
        <v>3.4872030838142547E-2</v>
      </c>
      <c r="I59" s="21">
        <v>83907103804</v>
      </c>
      <c r="K59" s="43">
        <f t="shared" si="1"/>
        <v>2.0195033442882076E-2</v>
      </c>
    </row>
    <row r="60" spans="1:11" ht="21" x14ac:dyDescent="0.25">
      <c r="A60" s="31" t="s">
        <v>162</v>
      </c>
      <c r="C60" s="22" t="s">
        <v>222</v>
      </c>
      <c r="E60" s="21">
        <v>25043715847</v>
      </c>
      <c r="G60" s="43">
        <f t="shared" si="0"/>
        <v>1.9174387210489054E-2</v>
      </c>
      <c r="I60" s="21">
        <v>65551912567</v>
      </c>
      <c r="K60" s="43">
        <f t="shared" si="1"/>
        <v>1.5777246580072495E-2</v>
      </c>
    </row>
    <row r="61" spans="1:11" ht="21" x14ac:dyDescent="0.25">
      <c r="A61" s="31" t="s">
        <v>224</v>
      </c>
      <c r="C61" s="22" t="s">
        <v>225</v>
      </c>
      <c r="E61" s="21">
        <v>30099043736</v>
      </c>
      <c r="G61" s="43">
        <f t="shared" si="0"/>
        <v>2.3044931622183532E-2</v>
      </c>
      <c r="I61" s="21">
        <v>71697404372</v>
      </c>
      <c r="K61" s="43">
        <f t="shared" si="1"/>
        <v>1.7256363447398049E-2</v>
      </c>
    </row>
    <row r="62" spans="1:11" ht="21" x14ac:dyDescent="0.25">
      <c r="A62" s="31" t="s">
        <v>175</v>
      </c>
      <c r="C62" s="22" t="s">
        <v>227</v>
      </c>
      <c r="E62" s="21">
        <v>113499747360</v>
      </c>
      <c r="G62" s="43">
        <f t="shared" si="0"/>
        <v>8.6899568637056779E-2</v>
      </c>
      <c r="I62" s="21">
        <v>188417920498</v>
      </c>
      <c r="K62" s="43">
        <f t="shared" si="1"/>
        <v>4.5349035220948838E-2</v>
      </c>
    </row>
    <row r="63" spans="1:11" ht="21" x14ac:dyDescent="0.25">
      <c r="A63" s="31" t="s">
        <v>228</v>
      </c>
      <c r="C63" s="22" t="s">
        <v>229</v>
      </c>
      <c r="E63" s="21">
        <v>13489071047</v>
      </c>
      <c r="G63" s="43">
        <f t="shared" si="0"/>
        <v>1.0327727440493149E-2</v>
      </c>
      <c r="I63" s="21">
        <v>24581967211</v>
      </c>
      <c r="K63" s="43">
        <f t="shared" si="1"/>
        <v>5.9164674671360754E-3</v>
      </c>
    </row>
    <row r="64" spans="1:11" ht="21" x14ac:dyDescent="0.25">
      <c r="A64" s="31" t="s">
        <v>162</v>
      </c>
      <c r="C64" s="22" t="s">
        <v>231</v>
      </c>
      <c r="E64" s="21">
        <v>60913934404</v>
      </c>
      <c r="G64" s="43">
        <f t="shared" si="0"/>
        <v>4.6637941905755195E-2</v>
      </c>
      <c r="I64" s="21">
        <v>74780054616</v>
      </c>
      <c r="K64" s="43">
        <f t="shared" si="1"/>
        <v>1.7998305690044267E-2</v>
      </c>
    </row>
    <row r="65" spans="1:11" ht="21" x14ac:dyDescent="0.25">
      <c r="A65" s="31" t="s">
        <v>224</v>
      </c>
      <c r="C65" s="22" t="s">
        <v>233</v>
      </c>
      <c r="E65" s="21">
        <v>24704495701</v>
      </c>
      <c r="G65" s="43">
        <f t="shared" si="0"/>
        <v>1.8914667827441441E-2</v>
      </c>
      <c r="I65" s="21">
        <v>28671584696</v>
      </c>
      <c r="K65" s="43">
        <f t="shared" si="1"/>
        <v>6.9007698460037048E-3</v>
      </c>
    </row>
    <row r="66" spans="1:11" ht="21" x14ac:dyDescent="0.25">
      <c r="A66" s="31" t="s">
        <v>224</v>
      </c>
      <c r="C66" s="22" t="s">
        <v>235</v>
      </c>
      <c r="E66" s="21">
        <v>60864062458</v>
      </c>
      <c r="G66" s="43">
        <f t="shared" si="0"/>
        <v>4.6599758115083448E-2</v>
      </c>
      <c r="I66" s="21">
        <v>60913934404</v>
      </c>
      <c r="K66" s="43">
        <f t="shared" si="1"/>
        <v>1.4660962977578797E-2</v>
      </c>
    </row>
    <row r="67" spans="1:11" ht="21" x14ac:dyDescent="0.25">
      <c r="A67" s="31" t="s">
        <v>204</v>
      </c>
      <c r="C67" s="22" t="s">
        <v>237</v>
      </c>
      <c r="E67" s="21">
        <v>44071038240</v>
      </c>
      <c r="G67" s="43">
        <f t="shared" si="0"/>
        <v>3.3742402970254805E-2</v>
      </c>
      <c r="I67" s="21">
        <v>44071038240</v>
      </c>
      <c r="K67" s="43">
        <f t="shared" si="1"/>
        <v>1.0607160189896891E-2</v>
      </c>
    </row>
    <row r="68" spans="1:11" ht="21" x14ac:dyDescent="0.25">
      <c r="A68" s="31" t="s">
        <v>228</v>
      </c>
      <c r="C68" s="22" t="s">
        <v>238</v>
      </c>
      <c r="E68" s="21">
        <v>18778142062</v>
      </c>
      <c r="G68" s="43">
        <f t="shared" si="0"/>
        <v>1.4377234160860002E-2</v>
      </c>
      <c r="I68" s="21">
        <v>18778142062</v>
      </c>
      <c r="K68" s="43">
        <f t="shared" si="1"/>
        <v>4.5195840369263492E-3</v>
      </c>
    </row>
    <row r="69" spans="1:11" ht="21" x14ac:dyDescent="0.25">
      <c r="A69" s="31" t="s">
        <v>162</v>
      </c>
      <c r="C69" s="22" t="s">
        <v>240</v>
      </c>
      <c r="E69" s="21">
        <v>6555191256</v>
      </c>
      <c r="G69" s="43">
        <f t="shared" si="0"/>
        <v>5.0188948057567411E-3</v>
      </c>
      <c r="I69" s="21">
        <v>6555191256</v>
      </c>
      <c r="K69" s="43">
        <f t="shared" si="1"/>
        <v>1.5777246578387713E-3</v>
      </c>
    </row>
    <row r="70" spans="1:11" ht="21" x14ac:dyDescent="0.25">
      <c r="A70" s="31" t="s">
        <v>242</v>
      </c>
      <c r="C70" s="22" t="s">
        <v>243</v>
      </c>
      <c r="E70" s="21">
        <v>65551912568</v>
      </c>
      <c r="G70" s="43">
        <f t="shared" si="0"/>
        <v>5.0188948063692507E-2</v>
      </c>
      <c r="I70" s="21">
        <v>65551912568</v>
      </c>
      <c r="K70" s="43">
        <f t="shared" si="1"/>
        <v>1.5777246580313178E-2</v>
      </c>
    </row>
    <row r="71" spans="1:11" ht="21" x14ac:dyDescent="0.25">
      <c r="A71" s="31" t="s">
        <v>204</v>
      </c>
      <c r="C71" s="22" t="s">
        <v>245</v>
      </c>
      <c r="E71" s="21">
        <v>11475409834</v>
      </c>
      <c r="G71" s="43">
        <f t="shared" si="0"/>
        <v>8.7859945744643928E-3</v>
      </c>
      <c r="I71" s="21">
        <v>11475409834</v>
      </c>
      <c r="K71" s="43">
        <f>+I71/$I$76</f>
        <v>2.7619387973364909E-3</v>
      </c>
    </row>
    <row r="72" spans="1:11" ht="21" x14ac:dyDescent="0.25">
      <c r="A72" s="31" t="s">
        <v>162</v>
      </c>
      <c r="C72" s="22" t="s">
        <v>246</v>
      </c>
      <c r="E72" s="21">
        <v>20484972675</v>
      </c>
      <c r="G72" s="43">
        <f t="shared" si="0"/>
        <v>1.5684046267989818E-2</v>
      </c>
      <c r="I72" s="21">
        <v>20484972675</v>
      </c>
      <c r="K72" s="43">
        <f t="shared" si="1"/>
        <v>4.9303895557461603E-3</v>
      </c>
    </row>
    <row r="73" spans="1:11" ht="21" x14ac:dyDescent="0.25">
      <c r="A73" s="31" t="s">
        <v>248</v>
      </c>
      <c r="C73" s="22" t="s">
        <v>249</v>
      </c>
      <c r="E73" s="21">
        <v>20491803275</v>
      </c>
      <c r="G73" s="43">
        <f t="shared" ref="G73:G75" si="2">+E73/$E$76</f>
        <v>1.5689276025829271E-2</v>
      </c>
      <c r="I73" s="21">
        <v>20491803275</v>
      </c>
      <c r="K73" s="43">
        <f t="shared" ref="K73:K75" si="3">+I73/$I$76</f>
        <v>4.9320335666723052E-3</v>
      </c>
    </row>
    <row r="74" spans="1:11" ht="21" x14ac:dyDescent="0.25">
      <c r="A74" s="31" t="s">
        <v>162</v>
      </c>
      <c r="C74" s="22" t="s">
        <v>250</v>
      </c>
      <c r="E74" s="21">
        <v>4096994534</v>
      </c>
      <c r="G74" s="43">
        <f t="shared" si="2"/>
        <v>3.1368092528323266E-3</v>
      </c>
      <c r="I74" s="21">
        <v>4096994534</v>
      </c>
      <c r="K74" s="43">
        <f t="shared" si="3"/>
        <v>9.8607791090854881E-4</v>
      </c>
    </row>
    <row r="75" spans="1:11" ht="21.75" thickBot="1" x14ac:dyDescent="0.3">
      <c r="A75" s="31" t="s">
        <v>169</v>
      </c>
      <c r="C75" s="22" t="s">
        <v>252</v>
      </c>
      <c r="E75" s="21">
        <v>4098360654</v>
      </c>
      <c r="G75" s="43">
        <f t="shared" si="2"/>
        <v>3.1378552044002178E-3</v>
      </c>
      <c r="I75" s="21">
        <v>4098360654</v>
      </c>
      <c r="K75" s="43">
        <f t="shared" si="3"/>
        <v>9.8640671309377782E-4</v>
      </c>
    </row>
    <row r="76" spans="1:11" s="31" customFormat="1" ht="21.75" thickBot="1" x14ac:dyDescent="0.3">
      <c r="A76" s="31" t="s">
        <v>33</v>
      </c>
      <c r="C76" s="31" t="s">
        <v>33</v>
      </c>
      <c r="E76" s="30">
        <f>SUM(E8:E75)</f>
        <v>1306102540440</v>
      </c>
      <c r="G76" s="46">
        <f>SUM(G8:G75)</f>
        <v>0.99999999999999989</v>
      </c>
      <c r="I76" s="30">
        <f>SUM(I8:I75)</f>
        <v>4154838566686</v>
      </c>
      <c r="K76" s="46">
        <f>SUM(K8:K75)</f>
        <v>1</v>
      </c>
    </row>
    <row r="77" spans="1:11" ht="19.5" thickTop="1" x14ac:dyDescent="0.25"/>
    <row r="78" spans="1:11" x14ac:dyDescent="0.25">
      <c r="E78" s="21"/>
    </row>
    <row r="79" spans="1:11" x14ac:dyDescent="0.25">
      <c r="E79" s="21"/>
    </row>
  </sheetData>
  <mergeCells count="13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  <mergeCell ref="A5:J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31"/>
  <sheetViews>
    <sheetView rightToLeft="1" workbookViewId="0">
      <selection activeCell="A7" sqref="A7:A8"/>
    </sheetView>
  </sheetViews>
  <sheetFormatPr defaultRowHeight="18.75" x14ac:dyDescent="0.45"/>
  <cols>
    <col min="1" max="1" width="35.7109375" style="2" bestFit="1" customWidth="1"/>
    <col min="2" max="2" width="1" style="2" customWidth="1"/>
    <col min="3" max="3" width="18.140625" style="2" customWidth="1"/>
    <col min="4" max="4" width="1" style="2" customWidth="1"/>
    <col min="5" max="5" width="20.855468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6.25" x14ac:dyDescent="0.45">
      <c r="A2" s="53" t="s">
        <v>0</v>
      </c>
      <c r="B2" s="53" t="s">
        <v>0</v>
      </c>
      <c r="C2" s="53" t="s">
        <v>0</v>
      </c>
      <c r="D2" s="53" t="s">
        <v>0</v>
      </c>
      <c r="E2" s="53" t="s">
        <v>0</v>
      </c>
    </row>
    <row r="3" spans="1:5" ht="26.25" x14ac:dyDescent="0.45">
      <c r="A3" s="53" t="s">
        <v>253</v>
      </c>
      <c r="B3" s="53" t="s">
        <v>253</v>
      </c>
      <c r="C3" s="53" t="s">
        <v>253</v>
      </c>
      <c r="D3" s="53" t="s">
        <v>253</v>
      </c>
      <c r="E3" s="53" t="s">
        <v>253</v>
      </c>
    </row>
    <row r="4" spans="1:5" ht="26.25" x14ac:dyDescent="0.45">
      <c r="A4" s="53" t="s">
        <v>2</v>
      </c>
      <c r="B4" s="53" t="s">
        <v>2</v>
      </c>
      <c r="C4" s="53" t="s">
        <v>2</v>
      </c>
      <c r="D4" s="53" t="s">
        <v>2</v>
      </c>
      <c r="E4" s="53" t="s">
        <v>2</v>
      </c>
    </row>
    <row r="5" spans="1:5" ht="25.5" x14ac:dyDescent="0.45">
      <c r="A5" s="57" t="s">
        <v>355</v>
      </c>
      <c r="B5" s="57"/>
      <c r="C5" s="57"/>
      <c r="D5" s="57"/>
      <c r="E5" s="57"/>
    </row>
    <row r="6" spans="1:5" ht="26.25" x14ac:dyDescent="0.45">
      <c r="E6" s="36" t="s">
        <v>338</v>
      </c>
    </row>
    <row r="7" spans="1:5" ht="27" thickBot="1" x14ac:dyDescent="0.5">
      <c r="A7" s="52" t="s">
        <v>320</v>
      </c>
      <c r="C7" s="52" t="s">
        <v>255</v>
      </c>
      <c r="E7" s="52" t="s">
        <v>339</v>
      </c>
    </row>
    <row r="8" spans="1:5" ht="27" thickBot="1" x14ac:dyDescent="0.5">
      <c r="A8" s="52" t="s">
        <v>320</v>
      </c>
      <c r="C8" s="52" t="s">
        <v>159</v>
      </c>
      <c r="E8" s="52" t="s">
        <v>159</v>
      </c>
    </row>
    <row r="9" spans="1:5" ht="21" x14ac:dyDescent="0.55000000000000004">
      <c r="A9" s="4" t="s">
        <v>321</v>
      </c>
      <c r="C9" s="1">
        <v>0</v>
      </c>
      <c r="E9" s="1">
        <v>18694090</v>
      </c>
    </row>
    <row r="10" spans="1:5" ht="21.75" thickBot="1" x14ac:dyDescent="0.6">
      <c r="A10" s="4" t="s">
        <v>322</v>
      </c>
      <c r="C10" s="1">
        <v>0</v>
      </c>
      <c r="E10" s="1">
        <v>1204371</v>
      </c>
    </row>
    <row r="11" spans="1:5" ht="19.5" thickBot="1" x14ac:dyDescent="0.5">
      <c r="A11" s="2" t="s">
        <v>33</v>
      </c>
      <c r="C11" s="3">
        <f>SUM(C9:C10)</f>
        <v>0</v>
      </c>
      <c r="E11" s="3">
        <f>SUM(E9:E10)</f>
        <v>19898461</v>
      </c>
    </row>
    <row r="31" spans="1:1" x14ac:dyDescent="0.45">
      <c r="A31" s="9"/>
    </row>
  </sheetData>
  <mergeCells count="9">
    <mergeCell ref="A2:E2"/>
    <mergeCell ref="A3:E3"/>
    <mergeCell ref="A4:E4"/>
    <mergeCell ref="A7:A8"/>
    <mergeCell ref="C8"/>
    <mergeCell ref="C7"/>
    <mergeCell ref="E8"/>
    <mergeCell ref="E7"/>
    <mergeCell ref="A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40"/>
  <sheetViews>
    <sheetView rightToLeft="1" workbookViewId="0">
      <selection activeCell="A5" sqref="A5:R5"/>
    </sheetView>
  </sheetViews>
  <sheetFormatPr defaultRowHeight="18.75" x14ac:dyDescent="0.45"/>
  <cols>
    <col min="1" max="1" width="55.7109375" style="2" bestFit="1" customWidth="1"/>
    <col min="2" max="2" width="1" style="2" customWidth="1"/>
    <col min="3" max="3" width="22" style="2" customWidth="1"/>
    <col min="4" max="4" width="1" style="2" customWidth="1"/>
    <col min="5" max="5" width="20" style="2" customWidth="1"/>
    <col min="6" max="6" width="1" style="2" customWidth="1"/>
    <col min="7" max="7" width="22" style="2" customWidth="1"/>
    <col min="8" max="8" width="1" style="2" customWidth="1"/>
    <col min="9" max="9" width="22" style="2" customWidth="1"/>
    <col min="10" max="10" width="1" style="2" customWidth="1"/>
    <col min="11" max="11" width="19" style="2" customWidth="1"/>
    <col min="12" max="12" width="1" style="2" customWidth="1"/>
    <col min="13" max="13" width="22" style="2" customWidth="1"/>
    <col min="14" max="14" width="1" style="2" customWidth="1"/>
    <col min="15" max="15" width="9.140625" style="2" customWidth="1"/>
    <col min="16" max="16384" width="9.140625" style="2"/>
  </cols>
  <sheetData>
    <row r="2" spans="1:18" ht="26.25" x14ac:dyDescent="0.45">
      <c r="A2" s="53" t="s">
        <v>0</v>
      </c>
      <c r="B2" s="53" t="s">
        <v>0</v>
      </c>
      <c r="C2" s="53" t="s">
        <v>0</v>
      </c>
      <c r="D2" s="53" t="s">
        <v>0</v>
      </c>
      <c r="E2" s="53" t="s">
        <v>0</v>
      </c>
      <c r="F2" s="53" t="s">
        <v>0</v>
      </c>
      <c r="G2" s="53" t="s">
        <v>0</v>
      </c>
      <c r="H2" s="53" t="s">
        <v>0</v>
      </c>
      <c r="I2" s="53" t="s">
        <v>0</v>
      </c>
      <c r="J2" s="53" t="s">
        <v>0</v>
      </c>
      <c r="K2" s="53" t="s">
        <v>0</v>
      </c>
      <c r="L2" s="53" t="s">
        <v>0</v>
      </c>
      <c r="M2" s="53" t="s">
        <v>0</v>
      </c>
    </row>
    <row r="3" spans="1:18" ht="26.25" x14ac:dyDescent="0.45">
      <c r="A3" s="53" t="s">
        <v>253</v>
      </c>
      <c r="B3" s="53" t="s">
        <v>253</v>
      </c>
      <c r="C3" s="53" t="s">
        <v>253</v>
      </c>
      <c r="D3" s="53" t="s">
        <v>253</v>
      </c>
      <c r="E3" s="53" t="s">
        <v>253</v>
      </c>
      <c r="F3" s="53" t="s">
        <v>253</v>
      </c>
      <c r="G3" s="53" t="s">
        <v>253</v>
      </c>
      <c r="H3" s="53" t="s">
        <v>253</v>
      </c>
      <c r="I3" s="53" t="s">
        <v>253</v>
      </c>
      <c r="J3" s="53" t="s">
        <v>253</v>
      </c>
      <c r="K3" s="53" t="s">
        <v>253</v>
      </c>
      <c r="L3" s="53" t="s">
        <v>253</v>
      </c>
      <c r="M3" s="53" t="s">
        <v>253</v>
      </c>
    </row>
    <row r="4" spans="1:18" ht="26.25" x14ac:dyDescent="0.45">
      <c r="A4" s="53" t="s">
        <v>2</v>
      </c>
      <c r="B4" s="53" t="s">
        <v>2</v>
      </c>
      <c r="C4" s="53" t="s">
        <v>2</v>
      </c>
      <c r="D4" s="53" t="s">
        <v>2</v>
      </c>
      <c r="E4" s="53" t="s">
        <v>2</v>
      </c>
      <c r="F4" s="53" t="s">
        <v>2</v>
      </c>
      <c r="G4" s="53" t="s">
        <v>2</v>
      </c>
      <c r="H4" s="53" t="s">
        <v>2</v>
      </c>
      <c r="I4" s="53" t="s">
        <v>2</v>
      </c>
      <c r="J4" s="53" t="s">
        <v>2</v>
      </c>
      <c r="K4" s="53" t="s">
        <v>2</v>
      </c>
      <c r="L4" s="53" t="s">
        <v>2</v>
      </c>
      <c r="M4" s="53" t="s">
        <v>2</v>
      </c>
    </row>
    <row r="5" spans="1:18" ht="25.5" x14ac:dyDescent="0.45">
      <c r="A5" s="57" t="s">
        <v>356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18" ht="27" thickBot="1" x14ac:dyDescent="0.5">
      <c r="A6" s="6" t="s">
        <v>254</v>
      </c>
      <c r="C6" s="52" t="s">
        <v>255</v>
      </c>
      <c r="D6" s="52" t="s">
        <v>255</v>
      </c>
      <c r="E6" s="52" t="s">
        <v>255</v>
      </c>
      <c r="F6" s="52" t="s">
        <v>255</v>
      </c>
      <c r="G6" s="52" t="s">
        <v>255</v>
      </c>
      <c r="I6" s="52" t="s">
        <v>256</v>
      </c>
      <c r="J6" s="52" t="s">
        <v>256</v>
      </c>
      <c r="K6" s="52" t="s">
        <v>256</v>
      </c>
      <c r="L6" s="52" t="s">
        <v>256</v>
      </c>
      <c r="M6" s="52" t="s">
        <v>256</v>
      </c>
    </row>
    <row r="7" spans="1:18" ht="27" thickBot="1" x14ac:dyDescent="0.5">
      <c r="A7" s="52" t="s">
        <v>257</v>
      </c>
      <c r="C7" s="52" t="s">
        <v>258</v>
      </c>
      <c r="E7" s="52" t="s">
        <v>259</v>
      </c>
      <c r="G7" s="52" t="s">
        <v>260</v>
      </c>
      <c r="I7" s="52" t="s">
        <v>258</v>
      </c>
      <c r="K7" s="52" t="s">
        <v>259</v>
      </c>
      <c r="M7" s="52" t="s">
        <v>260</v>
      </c>
    </row>
    <row r="8" spans="1:18" ht="21" x14ac:dyDescent="0.45">
      <c r="A8" s="7" t="s">
        <v>128</v>
      </c>
      <c r="B8" s="9"/>
      <c r="C8" s="10">
        <v>11338185086</v>
      </c>
      <c r="D8" s="9"/>
      <c r="E8" s="10">
        <v>0</v>
      </c>
      <c r="F8" s="9"/>
      <c r="G8" s="10">
        <v>11338185086</v>
      </c>
      <c r="H8" s="9"/>
      <c r="I8" s="10">
        <v>11338185086</v>
      </c>
      <c r="J8" s="9"/>
      <c r="K8" s="9">
        <v>0</v>
      </c>
      <c r="L8" s="9"/>
      <c r="M8" s="10">
        <v>11338185086</v>
      </c>
    </row>
    <row r="9" spans="1:18" ht="21" x14ac:dyDescent="0.45">
      <c r="A9" s="7" t="s">
        <v>88</v>
      </c>
      <c r="B9" s="9"/>
      <c r="C9" s="10">
        <v>18803739758</v>
      </c>
      <c r="D9" s="9"/>
      <c r="E9" s="10">
        <v>0</v>
      </c>
      <c r="F9" s="9"/>
      <c r="G9" s="10">
        <v>18803739758</v>
      </c>
      <c r="H9" s="9"/>
      <c r="I9" s="10">
        <v>147818321809</v>
      </c>
      <c r="J9" s="9"/>
      <c r="K9" s="9">
        <v>0</v>
      </c>
      <c r="L9" s="9"/>
      <c r="M9" s="10">
        <v>147818321809</v>
      </c>
    </row>
    <row r="10" spans="1:18" ht="21" x14ac:dyDescent="0.45">
      <c r="A10" s="7" t="s">
        <v>110</v>
      </c>
      <c r="B10" s="9"/>
      <c r="C10" s="10">
        <v>19298110201</v>
      </c>
      <c r="D10" s="9"/>
      <c r="E10" s="10">
        <v>0</v>
      </c>
      <c r="F10" s="9"/>
      <c r="G10" s="10">
        <v>19298110201</v>
      </c>
      <c r="H10" s="9"/>
      <c r="I10" s="10">
        <v>67226647990</v>
      </c>
      <c r="J10" s="9"/>
      <c r="K10" s="9">
        <v>0</v>
      </c>
      <c r="L10" s="9"/>
      <c r="M10" s="10">
        <v>67226647990</v>
      </c>
    </row>
    <row r="11" spans="1:18" ht="21" x14ac:dyDescent="0.45">
      <c r="A11" s="7" t="s">
        <v>113</v>
      </c>
      <c r="B11" s="9"/>
      <c r="C11" s="10">
        <v>8209557469</v>
      </c>
      <c r="D11" s="9"/>
      <c r="E11" s="10">
        <v>0</v>
      </c>
      <c r="F11" s="9"/>
      <c r="G11" s="10">
        <v>8209557469</v>
      </c>
      <c r="H11" s="9"/>
      <c r="I11" s="10">
        <v>35279451210</v>
      </c>
      <c r="J11" s="9"/>
      <c r="K11" s="9">
        <v>0</v>
      </c>
      <c r="L11" s="9"/>
      <c r="M11" s="10">
        <f>40000000000+35279451210</f>
        <v>75279451210</v>
      </c>
    </row>
    <row r="12" spans="1:18" ht="21" x14ac:dyDescent="0.45">
      <c r="A12" s="7" t="s">
        <v>107</v>
      </c>
      <c r="B12" s="9"/>
      <c r="C12" s="10">
        <v>108760143329</v>
      </c>
      <c r="D12" s="9"/>
      <c r="E12" s="10">
        <v>0</v>
      </c>
      <c r="F12" s="9"/>
      <c r="G12" s="10">
        <v>108760143329</v>
      </c>
      <c r="H12" s="9"/>
      <c r="I12" s="10">
        <v>396154850521</v>
      </c>
      <c r="J12" s="9"/>
      <c r="K12" s="9">
        <v>0</v>
      </c>
      <c r="L12" s="9"/>
      <c r="M12" s="10">
        <v>396154850521</v>
      </c>
    </row>
    <row r="13" spans="1:18" ht="21" x14ac:dyDescent="0.45">
      <c r="A13" s="7" t="s">
        <v>119</v>
      </c>
      <c r="B13" s="9"/>
      <c r="C13" s="10">
        <v>4181875675</v>
      </c>
      <c r="D13" s="9"/>
      <c r="E13" s="10">
        <v>0</v>
      </c>
      <c r="F13" s="9"/>
      <c r="G13" s="10">
        <v>4181875675</v>
      </c>
      <c r="H13" s="9"/>
      <c r="I13" s="10">
        <v>4181875675</v>
      </c>
      <c r="J13" s="9"/>
      <c r="K13" s="9">
        <v>0</v>
      </c>
      <c r="L13" s="9"/>
      <c r="M13" s="10">
        <v>4181875675</v>
      </c>
    </row>
    <row r="14" spans="1:18" ht="21" x14ac:dyDescent="0.45">
      <c r="A14" s="7" t="s">
        <v>122</v>
      </c>
      <c r="B14" s="9"/>
      <c r="C14" s="10">
        <v>10499811837</v>
      </c>
      <c r="D14" s="9"/>
      <c r="E14" s="10">
        <v>0</v>
      </c>
      <c r="F14" s="9"/>
      <c r="G14" s="10">
        <v>10499811837</v>
      </c>
      <c r="H14" s="9"/>
      <c r="I14" s="10">
        <v>10499811837</v>
      </c>
      <c r="J14" s="9"/>
      <c r="K14" s="9">
        <v>0</v>
      </c>
      <c r="L14" s="9"/>
      <c r="M14" s="10">
        <v>10499811837</v>
      </c>
    </row>
    <row r="15" spans="1:18" ht="21" x14ac:dyDescent="0.45">
      <c r="A15" s="7" t="s">
        <v>85</v>
      </c>
      <c r="B15" s="9"/>
      <c r="C15" s="10">
        <v>19264731165</v>
      </c>
      <c r="D15" s="9"/>
      <c r="E15" s="10">
        <v>0</v>
      </c>
      <c r="F15" s="9"/>
      <c r="G15" s="10">
        <v>19264731165</v>
      </c>
      <c r="H15" s="9"/>
      <c r="I15" s="10">
        <v>65408976765</v>
      </c>
      <c r="J15" s="9"/>
      <c r="K15" s="9">
        <v>0</v>
      </c>
      <c r="L15" s="9"/>
      <c r="M15" s="10">
        <v>65408976765</v>
      </c>
    </row>
    <row r="16" spans="1:18" ht="21" x14ac:dyDescent="0.45">
      <c r="A16" s="7" t="s">
        <v>104</v>
      </c>
      <c r="B16" s="9"/>
      <c r="C16" s="10">
        <v>10634351531</v>
      </c>
      <c r="D16" s="9"/>
      <c r="E16" s="10">
        <v>0</v>
      </c>
      <c r="F16" s="9"/>
      <c r="G16" s="10">
        <v>10634351531</v>
      </c>
      <c r="H16" s="9"/>
      <c r="I16" s="10">
        <v>36911999128</v>
      </c>
      <c r="J16" s="9"/>
      <c r="K16" s="9">
        <v>0</v>
      </c>
      <c r="L16" s="9"/>
      <c r="M16" s="10">
        <v>36911999128</v>
      </c>
    </row>
    <row r="17" spans="1:15" ht="21" x14ac:dyDescent="0.45">
      <c r="A17" s="7" t="s">
        <v>102</v>
      </c>
      <c r="B17" s="9"/>
      <c r="C17" s="10">
        <v>46954302147</v>
      </c>
      <c r="D17" s="9"/>
      <c r="E17" s="10">
        <v>0</v>
      </c>
      <c r="F17" s="9"/>
      <c r="G17" s="10">
        <v>46954302147</v>
      </c>
      <c r="H17" s="9"/>
      <c r="I17" s="10">
        <v>165123399752</v>
      </c>
      <c r="J17" s="9"/>
      <c r="K17" s="9">
        <v>0</v>
      </c>
      <c r="L17" s="9"/>
      <c r="M17" s="10">
        <v>165123399752</v>
      </c>
    </row>
    <row r="18" spans="1:15" ht="21" x14ac:dyDescent="0.45">
      <c r="A18" s="7" t="s">
        <v>99</v>
      </c>
      <c r="B18" s="9"/>
      <c r="C18" s="10">
        <v>16828656661</v>
      </c>
      <c r="D18" s="9"/>
      <c r="E18" s="10">
        <v>0</v>
      </c>
      <c r="F18" s="9"/>
      <c r="G18" s="10">
        <v>16828656661</v>
      </c>
      <c r="H18" s="9"/>
      <c r="I18" s="10">
        <v>61129201004</v>
      </c>
      <c r="J18" s="9"/>
      <c r="K18" s="9">
        <v>0</v>
      </c>
      <c r="L18" s="9"/>
      <c r="M18" s="10">
        <v>61129201004</v>
      </c>
    </row>
    <row r="19" spans="1:15" ht="21" x14ac:dyDescent="0.45">
      <c r="A19" s="7" t="s">
        <v>97</v>
      </c>
      <c r="B19" s="9"/>
      <c r="C19" s="10">
        <v>237424500000</v>
      </c>
      <c r="D19" s="9"/>
      <c r="E19" s="10">
        <v>0</v>
      </c>
      <c r="F19" s="9"/>
      <c r="G19" s="10">
        <v>237424500000</v>
      </c>
      <c r="H19" s="9"/>
      <c r="I19" s="10">
        <v>500208645206</v>
      </c>
      <c r="J19" s="9"/>
      <c r="K19" s="9">
        <v>0</v>
      </c>
      <c r="L19" s="9"/>
      <c r="M19" s="10">
        <v>500208645206</v>
      </c>
    </row>
    <row r="20" spans="1:15" ht="21" x14ac:dyDescent="0.45">
      <c r="A20" s="7" t="s">
        <v>94</v>
      </c>
      <c r="B20" s="9"/>
      <c r="C20" s="10">
        <v>3101116438</v>
      </c>
      <c r="D20" s="9"/>
      <c r="E20" s="10">
        <v>0</v>
      </c>
      <c r="F20" s="9"/>
      <c r="G20" s="10">
        <v>3101116438</v>
      </c>
      <c r="H20" s="9"/>
      <c r="I20" s="10">
        <v>33707897261</v>
      </c>
      <c r="J20" s="9"/>
      <c r="K20" s="9">
        <v>0</v>
      </c>
      <c r="L20" s="9"/>
      <c r="M20" s="10">
        <v>33707897261</v>
      </c>
    </row>
    <row r="21" spans="1:15" ht="21" x14ac:dyDescent="0.45">
      <c r="A21" s="7" t="s">
        <v>82</v>
      </c>
      <c r="B21" s="9"/>
      <c r="C21" s="10">
        <v>48967140654</v>
      </c>
      <c r="D21" s="9"/>
      <c r="E21" s="10">
        <v>0</v>
      </c>
      <c r="F21" s="9"/>
      <c r="G21" s="10">
        <v>48967140654</v>
      </c>
      <c r="H21" s="9"/>
      <c r="I21" s="10">
        <v>171953362009</v>
      </c>
      <c r="J21" s="9"/>
      <c r="K21" s="9">
        <v>0</v>
      </c>
      <c r="L21" s="9"/>
      <c r="M21" s="10">
        <v>171953362009</v>
      </c>
    </row>
    <row r="22" spans="1:15" ht="21" x14ac:dyDescent="0.45">
      <c r="A22" s="7" t="s">
        <v>50</v>
      </c>
      <c r="B22" s="9"/>
      <c r="C22" s="10">
        <v>16164105098</v>
      </c>
      <c r="D22" s="9"/>
      <c r="E22" s="10">
        <v>0</v>
      </c>
      <c r="F22" s="9"/>
      <c r="G22" s="10">
        <v>16164105098</v>
      </c>
      <c r="H22" s="9"/>
      <c r="I22" s="10">
        <v>56464282057</v>
      </c>
      <c r="J22" s="9"/>
      <c r="K22" s="9">
        <v>0</v>
      </c>
      <c r="L22" s="9"/>
      <c r="M22" s="10">
        <v>56464282057</v>
      </c>
    </row>
    <row r="23" spans="1:15" ht="21" x14ac:dyDescent="0.45">
      <c r="A23" s="7" t="s">
        <v>91</v>
      </c>
      <c r="B23" s="9"/>
      <c r="C23" s="10">
        <v>26371721490</v>
      </c>
      <c r="D23" s="9"/>
      <c r="E23" s="10">
        <v>0</v>
      </c>
      <c r="F23" s="9"/>
      <c r="G23" s="10">
        <v>26371721490</v>
      </c>
      <c r="H23" s="9"/>
      <c r="I23" s="10">
        <v>95799503792</v>
      </c>
      <c r="J23" s="9"/>
      <c r="K23" s="9">
        <v>0</v>
      </c>
      <c r="L23" s="9"/>
      <c r="M23" s="10">
        <v>95799503792</v>
      </c>
    </row>
    <row r="24" spans="1:15" ht="21" x14ac:dyDescent="0.45">
      <c r="A24" s="7" t="s">
        <v>54</v>
      </c>
      <c r="B24" s="9"/>
      <c r="C24" s="10">
        <v>58998553178</v>
      </c>
      <c r="D24" s="9"/>
      <c r="E24" s="10">
        <v>0</v>
      </c>
      <c r="F24" s="9"/>
      <c r="G24" s="10">
        <v>58998553178</v>
      </c>
      <c r="H24" s="9"/>
      <c r="I24" s="10">
        <v>221381127289</v>
      </c>
      <c r="J24" s="9"/>
      <c r="K24" s="9">
        <v>0</v>
      </c>
      <c r="L24" s="9"/>
      <c r="M24" s="10">
        <v>221381127289</v>
      </c>
    </row>
    <row r="25" spans="1:15" ht="21" x14ac:dyDescent="0.45">
      <c r="A25" s="31" t="s">
        <v>261</v>
      </c>
      <c r="B25" s="22"/>
      <c r="C25" s="21">
        <v>0</v>
      </c>
      <c r="D25" s="22"/>
      <c r="E25" s="21">
        <v>0</v>
      </c>
      <c r="F25" s="22"/>
      <c r="G25" s="21">
        <v>0</v>
      </c>
      <c r="H25" s="22"/>
      <c r="I25" s="21">
        <v>126395605</v>
      </c>
      <c r="J25" s="22"/>
      <c r="K25" s="22">
        <v>0</v>
      </c>
      <c r="L25" s="22"/>
      <c r="M25" s="21">
        <v>126395605</v>
      </c>
      <c r="N25" s="20"/>
      <c r="O25" s="20"/>
    </row>
    <row r="26" spans="1:15" ht="21" x14ac:dyDescent="0.45">
      <c r="A26" s="31" t="s">
        <v>262</v>
      </c>
      <c r="B26" s="22"/>
      <c r="C26" s="21">
        <v>0</v>
      </c>
      <c r="D26" s="22"/>
      <c r="E26" s="21">
        <v>0</v>
      </c>
      <c r="F26" s="22"/>
      <c r="G26" s="21">
        <v>0</v>
      </c>
      <c r="H26" s="22"/>
      <c r="I26" s="21">
        <v>128076103500</v>
      </c>
      <c r="J26" s="22"/>
      <c r="K26" s="22">
        <v>0</v>
      </c>
      <c r="L26" s="22"/>
      <c r="M26" s="21">
        <v>128076103500</v>
      </c>
      <c r="N26" s="20"/>
      <c r="O26" s="20"/>
    </row>
    <row r="27" spans="1:15" ht="21" x14ac:dyDescent="0.45">
      <c r="A27" s="31" t="s">
        <v>263</v>
      </c>
      <c r="B27" s="22"/>
      <c r="C27" s="21">
        <v>0</v>
      </c>
      <c r="D27" s="22"/>
      <c r="E27" s="21">
        <v>0</v>
      </c>
      <c r="F27" s="22"/>
      <c r="G27" s="21">
        <v>0</v>
      </c>
      <c r="H27" s="22"/>
      <c r="I27" s="21">
        <v>20449312912</v>
      </c>
      <c r="J27" s="22"/>
      <c r="K27" s="22">
        <v>0</v>
      </c>
      <c r="L27" s="22"/>
      <c r="M27" s="21">
        <v>20449312912</v>
      </c>
      <c r="N27" s="20"/>
      <c r="O27" s="20"/>
    </row>
    <row r="28" spans="1:15" ht="21" x14ac:dyDescent="0.45">
      <c r="A28" s="31" t="s">
        <v>264</v>
      </c>
      <c r="B28" s="22"/>
      <c r="C28" s="21">
        <v>0</v>
      </c>
      <c r="D28" s="22"/>
      <c r="E28" s="21">
        <v>0</v>
      </c>
      <c r="F28" s="22"/>
      <c r="G28" s="21">
        <v>0</v>
      </c>
      <c r="H28" s="22"/>
      <c r="I28" s="21">
        <v>15466735241</v>
      </c>
      <c r="J28" s="22"/>
      <c r="K28" s="22">
        <v>0</v>
      </c>
      <c r="L28" s="22"/>
      <c r="M28" s="21">
        <v>15466735241</v>
      </c>
      <c r="N28" s="20"/>
      <c r="O28" s="20"/>
    </row>
    <row r="29" spans="1:15" ht="21" x14ac:dyDescent="0.45">
      <c r="A29" s="31" t="s">
        <v>265</v>
      </c>
      <c r="B29" s="22"/>
      <c r="C29" s="21">
        <v>0</v>
      </c>
      <c r="D29" s="22"/>
      <c r="E29" s="21">
        <v>0</v>
      </c>
      <c r="F29" s="22"/>
      <c r="G29" s="21">
        <v>0</v>
      </c>
      <c r="H29" s="22"/>
      <c r="I29" s="21">
        <v>1125228633</v>
      </c>
      <c r="J29" s="22"/>
      <c r="K29" s="22">
        <v>0</v>
      </c>
      <c r="L29" s="22"/>
      <c r="M29" s="21">
        <v>1125228633</v>
      </c>
      <c r="N29" s="20"/>
      <c r="O29" s="20"/>
    </row>
    <row r="30" spans="1:15" ht="21" x14ac:dyDescent="0.45">
      <c r="A30" s="31" t="s">
        <v>266</v>
      </c>
      <c r="B30" s="22"/>
      <c r="C30" s="21">
        <v>0</v>
      </c>
      <c r="D30" s="22"/>
      <c r="E30" s="21">
        <v>0</v>
      </c>
      <c r="F30" s="22"/>
      <c r="G30" s="21">
        <v>0</v>
      </c>
      <c r="H30" s="22"/>
      <c r="I30" s="21">
        <v>241842974</v>
      </c>
      <c r="J30" s="22"/>
      <c r="K30" s="22">
        <v>0</v>
      </c>
      <c r="L30" s="22"/>
      <c r="M30" s="21">
        <v>241842974</v>
      </c>
      <c r="N30" s="20"/>
      <c r="O30" s="20"/>
    </row>
    <row r="31" spans="1:15" ht="21" x14ac:dyDescent="0.45">
      <c r="A31" s="31" t="s">
        <v>329</v>
      </c>
      <c r="B31" s="22"/>
      <c r="C31" s="21">
        <v>5646666660</v>
      </c>
      <c r="D31" s="22"/>
      <c r="E31" s="21"/>
      <c r="F31" s="22"/>
      <c r="G31" s="21">
        <v>5646666660</v>
      </c>
      <c r="H31" s="22"/>
      <c r="I31" s="21">
        <v>19763333310</v>
      </c>
      <c r="J31" s="22"/>
      <c r="K31" s="22">
        <v>0</v>
      </c>
      <c r="L31" s="22"/>
      <c r="M31" s="21">
        <v>19763333310</v>
      </c>
      <c r="N31" s="20"/>
      <c r="O31" s="20"/>
    </row>
    <row r="32" spans="1:15" ht="21.75" thickBot="1" x14ac:dyDescent="0.5">
      <c r="A32" s="31" t="s">
        <v>330</v>
      </c>
      <c r="B32" s="22"/>
      <c r="C32" s="21">
        <v>256649400</v>
      </c>
      <c r="D32" s="22"/>
      <c r="E32" s="21"/>
      <c r="F32" s="22"/>
      <c r="G32" s="21">
        <v>256649400</v>
      </c>
      <c r="H32" s="22"/>
      <c r="I32" s="21">
        <v>1557006360</v>
      </c>
      <c r="J32" s="22"/>
      <c r="K32" s="22">
        <v>0</v>
      </c>
      <c r="L32" s="22"/>
      <c r="M32" s="21">
        <v>1557006360</v>
      </c>
      <c r="N32" s="20"/>
      <c r="O32" s="20"/>
    </row>
    <row r="33" spans="1:15" ht="21.75" thickBot="1" x14ac:dyDescent="0.5">
      <c r="A33" s="22" t="s">
        <v>33</v>
      </c>
      <c r="B33" s="22"/>
      <c r="C33" s="30">
        <f>SUM(C8:C32)</f>
        <v>671703917777</v>
      </c>
      <c r="D33" s="31"/>
      <c r="E33" s="30">
        <f>SUM(E8:E30)</f>
        <v>0</v>
      </c>
      <c r="F33" s="31"/>
      <c r="G33" s="30">
        <f>SUM(G8:G32)</f>
        <v>671703917777</v>
      </c>
      <c r="H33" s="31"/>
      <c r="I33" s="30">
        <f>SUM(I8:I32)</f>
        <v>2267393496926</v>
      </c>
      <c r="J33" s="31"/>
      <c r="K33" s="30">
        <f>SUM(K8:K30)</f>
        <v>0</v>
      </c>
      <c r="L33" s="31"/>
      <c r="M33" s="30">
        <f>SUM(M8:M32)</f>
        <v>2307393496926</v>
      </c>
      <c r="N33" s="20"/>
      <c r="O33" s="20"/>
    </row>
    <row r="34" spans="1:15" ht="19.5" thickTop="1" x14ac:dyDescent="0.4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x14ac:dyDescent="0.45">
      <c r="A35" s="20"/>
      <c r="B35" s="20"/>
      <c r="C35" s="20"/>
      <c r="D35" s="20"/>
      <c r="E35" s="20"/>
      <c r="F35" s="20"/>
      <c r="G35" s="47"/>
      <c r="H35" s="20"/>
      <c r="I35" s="20"/>
      <c r="J35" s="20"/>
      <c r="K35" s="20"/>
      <c r="L35" s="20"/>
      <c r="M35" s="19"/>
      <c r="N35" s="20"/>
      <c r="O35" s="20"/>
    </row>
    <row r="36" spans="1:15" x14ac:dyDescent="0.45">
      <c r="A36" s="20"/>
      <c r="B36" s="20"/>
      <c r="C36" s="20"/>
      <c r="D36" s="20"/>
      <c r="E36" s="20"/>
      <c r="F36" s="20"/>
      <c r="G36" s="19"/>
      <c r="H36" s="20"/>
      <c r="I36" s="20"/>
      <c r="J36" s="20"/>
      <c r="K36" s="20"/>
      <c r="L36" s="20"/>
      <c r="M36" s="19"/>
      <c r="N36" s="20"/>
      <c r="O36" s="20"/>
    </row>
    <row r="37" spans="1:15" x14ac:dyDescent="0.45">
      <c r="A37" s="20"/>
      <c r="B37" s="20"/>
      <c r="C37" s="20"/>
      <c r="D37" s="20"/>
      <c r="E37" s="20"/>
      <c r="F37" s="20"/>
      <c r="G37" s="19"/>
      <c r="H37" s="20"/>
      <c r="I37" s="20"/>
      <c r="J37" s="20"/>
      <c r="K37" s="20"/>
      <c r="L37" s="20"/>
      <c r="M37" s="20"/>
      <c r="N37" s="20"/>
      <c r="O37" s="20"/>
    </row>
    <row r="38" spans="1:15" x14ac:dyDescent="0.4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15" x14ac:dyDescent="0.4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pans="1:15" x14ac:dyDescent="0.4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</row>
  </sheetData>
  <mergeCells count="13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  <mergeCell ref="A5:R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6721-14E6-41ED-B1B2-F107C0F2F82C}">
  <dimension ref="A2:O80"/>
  <sheetViews>
    <sheetView rightToLeft="1" workbookViewId="0">
      <selection activeCell="A5" sqref="A5:L5"/>
    </sheetView>
  </sheetViews>
  <sheetFormatPr defaultRowHeight="18.75" x14ac:dyDescent="0.45"/>
  <cols>
    <col min="1" max="1" width="32.7109375" style="2" bestFit="1" customWidth="1"/>
    <col min="2" max="2" width="1" style="2" customWidth="1"/>
    <col min="3" max="3" width="22" style="2" customWidth="1"/>
    <col min="4" max="4" width="1" style="2" customWidth="1"/>
    <col min="5" max="5" width="20" style="2" customWidth="1"/>
    <col min="6" max="6" width="1" style="2" customWidth="1"/>
    <col min="7" max="7" width="22" style="2" customWidth="1"/>
    <col min="8" max="8" width="1" style="2" customWidth="1"/>
    <col min="9" max="9" width="22" style="2" customWidth="1"/>
    <col min="10" max="10" width="1" style="2" customWidth="1"/>
    <col min="11" max="11" width="19" style="2" customWidth="1"/>
    <col min="12" max="12" width="1" style="2" customWidth="1"/>
    <col min="13" max="13" width="22" style="2" customWidth="1"/>
    <col min="14" max="14" width="1" style="2" customWidth="1"/>
    <col min="15" max="15" width="12" style="2" bestFit="1" customWidth="1"/>
    <col min="16" max="16384" width="9.140625" style="2"/>
  </cols>
  <sheetData>
    <row r="2" spans="1:15" ht="26.25" x14ac:dyDescent="0.45">
      <c r="A2" s="53" t="s">
        <v>0</v>
      </c>
      <c r="B2" s="53" t="s">
        <v>0</v>
      </c>
      <c r="C2" s="53" t="s">
        <v>0</v>
      </c>
      <c r="D2" s="53" t="s">
        <v>0</v>
      </c>
      <c r="E2" s="53" t="s">
        <v>0</v>
      </c>
      <c r="F2" s="53" t="s">
        <v>0</v>
      </c>
      <c r="G2" s="53" t="s">
        <v>0</v>
      </c>
      <c r="H2" s="53" t="s">
        <v>0</v>
      </c>
      <c r="I2" s="53" t="s">
        <v>0</v>
      </c>
      <c r="J2" s="53" t="s">
        <v>0</v>
      </c>
      <c r="K2" s="53" t="s">
        <v>0</v>
      </c>
      <c r="L2" s="53" t="s">
        <v>0</v>
      </c>
      <c r="M2" s="53" t="s">
        <v>0</v>
      </c>
    </row>
    <row r="3" spans="1:15" ht="26.25" x14ac:dyDescent="0.45">
      <c r="A3" s="53" t="s">
        <v>253</v>
      </c>
      <c r="B3" s="53" t="s">
        <v>253</v>
      </c>
      <c r="C3" s="53" t="s">
        <v>253</v>
      </c>
      <c r="D3" s="53" t="s">
        <v>253</v>
      </c>
      <c r="E3" s="53" t="s">
        <v>253</v>
      </c>
      <c r="F3" s="53" t="s">
        <v>253</v>
      </c>
      <c r="G3" s="53" t="s">
        <v>253</v>
      </c>
      <c r="H3" s="53" t="s">
        <v>253</v>
      </c>
      <c r="I3" s="53" t="s">
        <v>253</v>
      </c>
      <c r="J3" s="53" t="s">
        <v>253</v>
      </c>
      <c r="K3" s="53" t="s">
        <v>253</v>
      </c>
      <c r="L3" s="53" t="s">
        <v>253</v>
      </c>
      <c r="M3" s="53" t="s">
        <v>253</v>
      </c>
    </row>
    <row r="4" spans="1:15" ht="26.25" x14ac:dyDescent="0.45">
      <c r="A4" s="53" t="s">
        <v>2</v>
      </c>
      <c r="B4" s="53" t="s">
        <v>2</v>
      </c>
      <c r="C4" s="53" t="s">
        <v>2</v>
      </c>
      <c r="D4" s="53" t="s">
        <v>2</v>
      </c>
      <c r="E4" s="53" t="s">
        <v>2</v>
      </c>
      <c r="F4" s="53" t="s">
        <v>2</v>
      </c>
      <c r="G4" s="53" t="s">
        <v>2</v>
      </c>
      <c r="H4" s="53" t="s">
        <v>2</v>
      </c>
      <c r="I4" s="53" t="s">
        <v>2</v>
      </c>
      <c r="J4" s="53" t="s">
        <v>2</v>
      </c>
      <c r="K4" s="53" t="s">
        <v>2</v>
      </c>
      <c r="L4" s="53" t="s">
        <v>2</v>
      </c>
      <c r="M4" s="53" t="s">
        <v>2</v>
      </c>
    </row>
    <row r="5" spans="1:15" ht="25.5" x14ac:dyDescent="0.45">
      <c r="A5" s="57" t="s">
        <v>357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5" ht="27" thickBot="1" x14ac:dyDescent="0.5">
      <c r="A6" s="26" t="s">
        <v>254</v>
      </c>
      <c r="C6" s="52" t="s">
        <v>255</v>
      </c>
      <c r="D6" s="52" t="s">
        <v>255</v>
      </c>
      <c r="E6" s="52" t="s">
        <v>255</v>
      </c>
      <c r="F6" s="52" t="s">
        <v>255</v>
      </c>
      <c r="G6" s="52" t="s">
        <v>255</v>
      </c>
      <c r="I6" s="52" t="s">
        <v>256</v>
      </c>
      <c r="J6" s="52" t="s">
        <v>256</v>
      </c>
      <c r="K6" s="52" t="s">
        <v>256</v>
      </c>
      <c r="L6" s="52" t="s">
        <v>256</v>
      </c>
      <c r="M6" s="52" t="s">
        <v>256</v>
      </c>
    </row>
    <row r="7" spans="1:15" ht="27" thickBot="1" x14ac:dyDescent="0.5">
      <c r="A7" s="6" t="s">
        <v>257</v>
      </c>
      <c r="C7" s="6" t="s">
        <v>258</v>
      </c>
      <c r="E7" s="6" t="s">
        <v>259</v>
      </c>
      <c r="G7" s="6" t="s">
        <v>260</v>
      </c>
      <c r="I7" s="6" t="s">
        <v>258</v>
      </c>
      <c r="K7" s="6" t="s">
        <v>259</v>
      </c>
      <c r="M7" s="6" t="s">
        <v>260</v>
      </c>
    </row>
    <row r="8" spans="1:15" ht="21" x14ac:dyDescent="0.45">
      <c r="A8" s="7" t="s">
        <v>267</v>
      </c>
      <c r="B8" s="9"/>
      <c r="C8" s="10">
        <v>0</v>
      </c>
      <c r="D8" s="9"/>
      <c r="E8" s="10">
        <v>0</v>
      </c>
      <c r="F8" s="9"/>
      <c r="G8" s="10">
        <f>C8-E8</f>
        <v>0</v>
      </c>
      <c r="H8" s="9"/>
      <c r="I8" s="10">
        <v>349067</v>
      </c>
      <c r="J8" s="9"/>
      <c r="K8" s="10">
        <v>0</v>
      </c>
      <c r="L8" s="9"/>
      <c r="M8" s="10">
        <v>349067</v>
      </c>
      <c r="O8" s="1"/>
    </row>
    <row r="9" spans="1:15" ht="21" x14ac:dyDescent="0.45">
      <c r="A9" s="7" t="s">
        <v>267</v>
      </c>
      <c r="B9" s="9"/>
      <c r="C9" s="10">
        <v>0</v>
      </c>
      <c r="D9" s="9"/>
      <c r="E9" s="10">
        <v>0</v>
      </c>
      <c r="F9" s="9"/>
      <c r="G9" s="10">
        <f t="shared" ref="G9:G72" si="0">C9-E9</f>
        <v>0</v>
      </c>
      <c r="H9" s="9"/>
      <c r="I9" s="10">
        <v>190000</v>
      </c>
      <c r="J9" s="9"/>
      <c r="K9" s="10">
        <v>0</v>
      </c>
      <c r="L9" s="9"/>
      <c r="M9" s="10">
        <v>190000</v>
      </c>
      <c r="O9" s="1"/>
    </row>
    <row r="10" spans="1:15" ht="21" x14ac:dyDescent="0.45">
      <c r="A10" s="7" t="s">
        <v>268</v>
      </c>
      <c r="B10" s="9"/>
      <c r="C10" s="10">
        <v>0</v>
      </c>
      <c r="D10" s="9"/>
      <c r="E10" s="10">
        <v>0</v>
      </c>
      <c r="F10" s="9"/>
      <c r="G10" s="10">
        <f t="shared" si="0"/>
        <v>0</v>
      </c>
      <c r="H10" s="9"/>
      <c r="I10" s="10">
        <v>1292751592</v>
      </c>
      <c r="J10" s="9"/>
      <c r="K10" s="10">
        <v>0</v>
      </c>
      <c r="L10" s="9"/>
      <c r="M10" s="10">
        <v>1292751592</v>
      </c>
      <c r="O10" s="1"/>
    </row>
    <row r="11" spans="1:15" ht="21" x14ac:dyDescent="0.45">
      <c r="A11" s="7" t="s">
        <v>269</v>
      </c>
      <c r="B11" s="9"/>
      <c r="C11" s="10">
        <v>0</v>
      </c>
      <c r="D11" s="9"/>
      <c r="E11" s="10">
        <v>0</v>
      </c>
      <c r="F11" s="9"/>
      <c r="G11" s="10">
        <f t="shared" si="0"/>
        <v>0</v>
      </c>
      <c r="H11" s="9"/>
      <c r="I11" s="10">
        <v>201441</v>
      </c>
      <c r="J11" s="9"/>
      <c r="K11" s="10">
        <v>0</v>
      </c>
      <c r="L11" s="9"/>
      <c r="M11" s="10">
        <v>201441</v>
      </c>
      <c r="O11" s="1"/>
    </row>
    <row r="12" spans="1:15" ht="21" x14ac:dyDescent="0.45">
      <c r="A12" s="7" t="s">
        <v>162</v>
      </c>
      <c r="B12" s="9"/>
      <c r="C12" s="10">
        <v>0</v>
      </c>
      <c r="D12" s="9"/>
      <c r="E12" s="10">
        <v>0</v>
      </c>
      <c r="F12" s="9"/>
      <c r="G12" s="10">
        <f t="shared" si="0"/>
        <v>0</v>
      </c>
      <c r="H12" s="9"/>
      <c r="I12" s="10">
        <v>8810333</v>
      </c>
      <c r="J12" s="9"/>
      <c r="K12" s="10">
        <v>0</v>
      </c>
      <c r="L12" s="9"/>
      <c r="M12" s="10">
        <v>8810333</v>
      </c>
      <c r="O12" s="1"/>
    </row>
    <row r="13" spans="1:15" ht="21" x14ac:dyDescent="0.45">
      <c r="A13" s="7" t="s">
        <v>162</v>
      </c>
      <c r="B13" s="9"/>
      <c r="C13" s="10">
        <v>0</v>
      </c>
      <c r="D13" s="9"/>
      <c r="E13" s="10">
        <v>0</v>
      </c>
      <c r="F13" s="9"/>
      <c r="G13" s="10">
        <f t="shared" si="0"/>
        <v>0</v>
      </c>
      <c r="H13" s="9"/>
      <c r="I13" s="10">
        <v>10476072456</v>
      </c>
      <c r="J13" s="9"/>
      <c r="K13" s="10">
        <v>0</v>
      </c>
      <c r="L13" s="9"/>
      <c r="M13" s="10">
        <v>10476072456</v>
      </c>
      <c r="O13" s="1"/>
    </row>
    <row r="14" spans="1:15" ht="21" x14ac:dyDescent="0.45">
      <c r="A14" s="7" t="s">
        <v>166</v>
      </c>
      <c r="B14" s="9"/>
      <c r="C14" s="10">
        <v>79460</v>
      </c>
      <c r="D14" s="9"/>
      <c r="E14" s="10">
        <v>0</v>
      </c>
      <c r="F14" s="9"/>
      <c r="G14" s="10">
        <f t="shared" si="0"/>
        <v>79460</v>
      </c>
      <c r="H14" s="9"/>
      <c r="I14" s="10">
        <v>732614</v>
      </c>
      <c r="J14" s="9"/>
      <c r="K14" s="10">
        <v>0</v>
      </c>
      <c r="L14" s="9"/>
      <c r="M14" s="10">
        <v>732614</v>
      </c>
      <c r="O14" s="1"/>
    </row>
    <row r="15" spans="1:15" ht="21" x14ac:dyDescent="0.45">
      <c r="A15" s="7" t="s">
        <v>166</v>
      </c>
      <c r="B15" s="9"/>
      <c r="C15" s="10">
        <v>22590115</v>
      </c>
      <c r="D15" s="9"/>
      <c r="E15" s="10">
        <v>0</v>
      </c>
      <c r="F15" s="9"/>
      <c r="G15" s="10">
        <f t="shared" si="0"/>
        <v>22590115</v>
      </c>
      <c r="H15" s="9"/>
      <c r="I15" s="10">
        <v>9789973881</v>
      </c>
      <c r="J15" s="9"/>
      <c r="K15" s="10">
        <v>0</v>
      </c>
      <c r="L15" s="9"/>
      <c r="M15" s="10">
        <v>9789973881</v>
      </c>
      <c r="O15" s="1"/>
    </row>
    <row r="16" spans="1:15" ht="21" x14ac:dyDescent="0.45">
      <c r="A16" s="7" t="s">
        <v>175</v>
      </c>
      <c r="B16" s="9"/>
      <c r="C16" s="10">
        <v>0</v>
      </c>
      <c r="D16" s="9"/>
      <c r="E16" s="10">
        <v>0</v>
      </c>
      <c r="F16" s="9"/>
      <c r="G16" s="10">
        <f t="shared" si="0"/>
        <v>0</v>
      </c>
      <c r="H16" s="9"/>
      <c r="I16" s="10">
        <v>18452602731</v>
      </c>
      <c r="J16" s="9"/>
      <c r="K16" s="10">
        <v>0</v>
      </c>
      <c r="L16" s="9"/>
      <c r="M16" s="10">
        <v>18452602731</v>
      </c>
      <c r="O16" s="1"/>
    </row>
    <row r="17" spans="1:15" ht="21" x14ac:dyDescent="0.45">
      <c r="A17" s="7" t="s">
        <v>175</v>
      </c>
      <c r="B17" s="9"/>
      <c r="C17" s="10">
        <v>0</v>
      </c>
      <c r="D17" s="9"/>
      <c r="E17" s="10">
        <v>0</v>
      </c>
      <c r="F17" s="9"/>
      <c r="G17" s="10">
        <f t="shared" si="0"/>
        <v>0</v>
      </c>
      <c r="H17" s="9"/>
      <c r="I17" s="10">
        <v>11278082188</v>
      </c>
      <c r="J17" s="9"/>
      <c r="K17" s="10">
        <v>0</v>
      </c>
      <c r="L17" s="9"/>
      <c r="M17" s="10">
        <v>11278082188</v>
      </c>
      <c r="O17" s="1"/>
    </row>
    <row r="18" spans="1:15" ht="21" x14ac:dyDescent="0.45">
      <c r="A18" s="7" t="s">
        <v>162</v>
      </c>
      <c r="B18" s="9"/>
      <c r="C18" s="10">
        <v>0</v>
      </c>
      <c r="D18" s="9"/>
      <c r="E18" s="10">
        <v>0</v>
      </c>
      <c r="F18" s="9"/>
      <c r="G18" s="10">
        <f t="shared" si="0"/>
        <v>0</v>
      </c>
      <c r="H18" s="9"/>
      <c r="I18" s="10">
        <v>8334942725</v>
      </c>
      <c r="J18" s="9"/>
      <c r="K18" s="10">
        <v>0</v>
      </c>
      <c r="L18" s="9"/>
      <c r="M18" s="10">
        <v>8334942725</v>
      </c>
      <c r="O18" s="1"/>
    </row>
    <row r="19" spans="1:15" ht="21" x14ac:dyDescent="0.45">
      <c r="A19" s="7" t="s">
        <v>177</v>
      </c>
      <c r="B19" s="9"/>
      <c r="C19" s="10">
        <v>0</v>
      </c>
      <c r="D19" s="9"/>
      <c r="E19" s="10">
        <v>0</v>
      </c>
      <c r="F19" s="9"/>
      <c r="G19" s="10">
        <f t="shared" si="0"/>
        <v>0</v>
      </c>
      <c r="H19" s="9"/>
      <c r="I19" s="10">
        <v>7733606557</v>
      </c>
      <c r="J19" s="9"/>
      <c r="K19" s="10">
        <v>0</v>
      </c>
      <c r="L19" s="9"/>
      <c r="M19" s="10">
        <v>7733606557</v>
      </c>
      <c r="O19" s="1"/>
    </row>
    <row r="20" spans="1:15" ht="21" x14ac:dyDescent="0.45">
      <c r="A20" s="7" t="s">
        <v>162</v>
      </c>
      <c r="B20" s="9"/>
      <c r="C20" s="10">
        <v>0</v>
      </c>
      <c r="D20" s="9"/>
      <c r="E20" s="10">
        <v>0</v>
      </c>
      <c r="F20" s="9"/>
      <c r="G20" s="10">
        <f t="shared" si="0"/>
        <v>0</v>
      </c>
      <c r="H20" s="9"/>
      <c r="I20" s="10">
        <v>1008333327</v>
      </c>
      <c r="J20" s="9"/>
      <c r="K20" s="10">
        <v>0</v>
      </c>
      <c r="L20" s="9"/>
      <c r="M20" s="10">
        <v>1008333327</v>
      </c>
      <c r="O20" s="1"/>
    </row>
    <row r="21" spans="1:15" ht="21" x14ac:dyDescent="0.45">
      <c r="A21" s="7" t="s">
        <v>169</v>
      </c>
      <c r="B21" s="9"/>
      <c r="C21" s="10">
        <v>0</v>
      </c>
      <c r="D21" s="9"/>
      <c r="E21" s="10">
        <v>0</v>
      </c>
      <c r="F21" s="9"/>
      <c r="G21" s="10">
        <f t="shared" si="0"/>
        <v>0</v>
      </c>
      <c r="H21" s="9"/>
      <c r="I21" s="10">
        <v>50011</v>
      </c>
      <c r="J21" s="9"/>
      <c r="K21" s="10">
        <v>0</v>
      </c>
      <c r="L21" s="9"/>
      <c r="M21" s="10">
        <v>50011</v>
      </c>
      <c r="O21" s="1"/>
    </row>
    <row r="22" spans="1:15" ht="21" x14ac:dyDescent="0.45">
      <c r="A22" s="7" t="s">
        <v>169</v>
      </c>
      <c r="B22" s="9"/>
      <c r="C22" s="10">
        <v>0</v>
      </c>
      <c r="D22" s="9"/>
      <c r="E22" s="10">
        <v>0</v>
      </c>
      <c r="F22" s="9"/>
      <c r="G22" s="10">
        <f t="shared" si="0"/>
        <v>0</v>
      </c>
      <c r="H22" s="9"/>
      <c r="I22" s="10">
        <v>2943442623</v>
      </c>
      <c r="J22" s="9"/>
      <c r="K22" s="10">
        <v>0</v>
      </c>
      <c r="L22" s="9"/>
      <c r="M22" s="10">
        <v>2943442623</v>
      </c>
      <c r="O22" s="1"/>
    </row>
    <row r="23" spans="1:15" ht="21" x14ac:dyDescent="0.45">
      <c r="A23" s="7" t="s">
        <v>169</v>
      </c>
      <c r="B23" s="9"/>
      <c r="C23" s="10">
        <v>0</v>
      </c>
      <c r="D23" s="9"/>
      <c r="E23" s="10">
        <v>0</v>
      </c>
      <c r="F23" s="9"/>
      <c r="G23" s="10">
        <f t="shared" si="0"/>
        <v>0</v>
      </c>
      <c r="H23" s="9"/>
      <c r="I23" s="10">
        <v>1785245900</v>
      </c>
      <c r="J23" s="9"/>
      <c r="K23" s="10">
        <v>0</v>
      </c>
      <c r="L23" s="9"/>
      <c r="M23" s="10">
        <v>1785245900</v>
      </c>
      <c r="O23" s="1"/>
    </row>
    <row r="24" spans="1:15" ht="21" x14ac:dyDescent="0.45">
      <c r="A24" s="7" t="s">
        <v>172</v>
      </c>
      <c r="B24" s="9"/>
      <c r="C24" s="10">
        <v>3450</v>
      </c>
      <c r="D24" s="9"/>
      <c r="E24" s="10">
        <v>0</v>
      </c>
      <c r="F24" s="9"/>
      <c r="G24" s="10">
        <f t="shared" si="0"/>
        <v>3450</v>
      </c>
      <c r="H24" s="9"/>
      <c r="I24" s="10">
        <v>498371</v>
      </c>
      <c r="J24" s="9"/>
      <c r="K24" s="10">
        <v>0</v>
      </c>
      <c r="L24" s="9"/>
      <c r="M24" s="10">
        <v>498371</v>
      </c>
      <c r="O24" s="1"/>
    </row>
    <row r="25" spans="1:15" ht="21" x14ac:dyDescent="0.45">
      <c r="A25" s="7" t="s">
        <v>175</v>
      </c>
      <c r="B25" s="9"/>
      <c r="C25" s="10">
        <v>0</v>
      </c>
      <c r="D25" s="9"/>
      <c r="E25" s="10">
        <v>0</v>
      </c>
      <c r="F25" s="9"/>
      <c r="G25" s="10">
        <f t="shared" si="0"/>
        <v>0</v>
      </c>
      <c r="H25" s="9"/>
      <c r="I25" s="10">
        <v>1976759</v>
      </c>
      <c r="J25" s="9"/>
      <c r="K25" s="10">
        <v>0</v>
      </c>
      <c r="L25" s="9"/>
      <c r="M25" s="10">
        <v>1976759</v>
      </c>
      <c r="O25" s="1"/>
    </row>
    <row r="26" spans="1:15" ht="21" x14ac:dyDescent="0.45">
      <c r="A26" s="7" t="s">
        <v>177</v>
      </c>
      <c r="B26" s="9"/>
      <c r="C26" s="10">
        <v>14390139117</v>
      </c>
      <c r="D26" s="9"/>
      <c r="E26" s="10">
        <v>0</v>
      </c>
      <c r="F26" s="9"/>
      <c r="G26" s="10">
        <f t="shared" si="0"/>
        <v>14390139117</v>
      </c>
      <c r="H26" s="9"/>
      <c r="I26" s="10">
        <v>98990290478</v>
      </c>
      <c r="J26" s="9"/>
      <c r="K26" s="10">
        <v>0</v>
      </c>
      <c r="L26" s="9"/>
      <c r="M26" s="10">
        <v>98990290478</v>
      </c>
      <c r="O26" s="1"/>
    </row>
    <row r="27" spans="1:15" ht="21" x14ac:dyDescent="0.45">
      <c r="A27" s="7" t="s">
        <v>169</v>
      </c>
      <c r="B27" s="9"/>
      <c r="C27" s="10">
        <v>0</v>
      </c>
      <c r="D27" s="9"/>
      <c r="E27" s="10">
        <v>0</v>
      </c>
      <c r="F27" s="9"/>
      <c r="G27" s="10">
        <f t="shared" si="0"/>
        <v>0</v>
      </c>
      <c r="H27" s="9"/>
      <c r="I27" s="10">
        <v>13094262295</v>
      </c>
      <c r="J27" s="9"/>
      <c r="K27" s="10">
        <v>0</v>
      </c>
      <c r="L27" s="9"/>
      <c r="M27" s="10">
        <v>13094262295</v>
      </c>
      <c r="O27" s="1"/>
    </row>
    <row r="28" spans="1:15" ht="21" x14ac:dyDescent="0.45">
      <c r="A28" s="7" t="s">
        <v>175</v>
      </c>
      <c r="B28" s="9"/>
      <c r="C28" s="10">
        <v>0</v>
      </c>
      <c r="D28" s="9"/>
      <c r="E28" s="10">
        <v>0</v>
      </c>
      <c r="F28" s="9"/>
      <c r="G28" s="10">
        <f t="shared" si="0"/>
        <v>0</v>
      </c>
      <c r="H28" s="9"/>
      <c r="I28" s="10">
        <v>77260273970</v>
      </c>
      <c r="J28" s="9"/>
      <c r="K28" s="10">
        <v>0</v>
      </c>
      <c r="L28" s="9"/>
      <c r="M28" s="10">
        <v>77260273970</v>
      </c>
      <c r="O28" s="1"/>
    </row>
    <row r="29" spans="1:15" ht="21" x14ac:dyDescent="0.45">
      <c r="A29" s="7" t="s">
        <v>162</v>
      </c>
      <c r="B29" s="9"/>
      <c r="C29" s="10">
        <v>0</v>
      </c>
      <c r="D29" s="9"/>
      <c r="E29" s="10">
        <v>0</v>
      </c>
      <c r="F29" s="9"/>
      <c r="G29" s="10">
        <f t="shared" si="0"/>
        <v>0</v>
      </c>
      <c r="H29" s="9"/>
      <c r="I29" s="10">
        <v>50802732235</v>
      </c>
      <c r="J29" s="9"/>
      <c r="K29" s="10">
        <v>0</v>
      </c>
      <c r="L29" s="9"/>
      <c r="M29" s="10">
        <v>50802732235</v>
      </c>
      <c r="O29" s="1"/>
    </row>
    <row r="30" spans="1:15" ht="21" x14ac:dyDescent="0.45">
      <c r="A30" s="7" t="s">
        <v>204</v>
      </c>
      <c r="B30" s="9"/>
      <c r="C30" s="10">
        <v>0</v>
      </c>
      <c r="D30" s="9"/>
      <c r="E30" s="10">
        <v>0</v>
      </c>
      <c r="F30" s="9"/>
      <c r="G30" s="10">
        <f t="shared" si="0"/>
        <v>0</v>
      </c>
      <c r="H30" s="9"/>
      <c r="I30" s="10">
        <v>55737704916</v>
      </c>
      <c r="J30" s="9"/>
      <c r="K30" s="10">
        <v>0</v>
      </c>
      <c r="L30" s="9"/>
      <c r="M30" s="10">
        <v>55737704916</v>
      </c>
      <c r="O30" s="1"/>
    </row>
    <row r="31" spans="1:15" ht="21" x14ac:dyDescent="0.45">
      <c r="A31" s="7" t="s">
        <v>182</v>
      </c>
      <c r="B31" s="9"/>
      <c r="C31" s="10">
        <v>0</v>
      </c>
      <c r="D31" s="9"/>
      <c r="E31" s="10">
        <v>0</v>
      </c>
      <c r="F31" s="9"/>
      <c r="G31" s="10">
        <f t="shared" si="0"/>
        <v>0</v>
      </c>
      <c r="H31" s="9"/>
      <c r="I31" s="10">
        <v>2982282</v>
      </c>
      <c r="J31" s="9"/>
      <c r="K31" s="10">
        <v>0</v>
      </c>
      <c r="L31" s="9"/>
      <c r="M31" s="10">
        <v>2982282</v>
      </c>
      <c r="O31" s="1"/>
    </row>
    <row r="32" spans="1:15" ht="21" x14ac:dyDescent="0.45">
      <c r="A32" s="7" t="s">
        <v>182</v>
      </c>
      <c r="B32" s="9"/>
      <c r="C32" s="10">
        <v>0</v>
      </c>
      <c r="D32" s="9"/>
      <c r="E32" s="10">
        <v>0</v>
      </c>
      <c r="F32" s="9"/>
      <c r="G32" s="10">
        <f t="shared" si="0"/>
        <v>0</v>
      </c>
      <c r="H32" s="9"/>
      <c r="I32" s="10">
        <v>36885245900</v>
      </c>
      <c r="J32" s="9"/>
      <c r="K32" s="10">
        <v>0</v>
      </c>
      <c r="L32" s="9"/>
      <c r="M32" s="10">
        <v>36885245900</v>
      </c>
      <c r="O32" s="1"/>
    </row>
    <row r="33" spans="1:15" ht="21" x14ac:dyDescent="0.45">
      <c r="A33" s="7" t="s">
        <v>175</v>
      </c>
      <c r="B33" s="9"/>
      <c r="C33" s="10">
        <v>0</v>
      </c>
      <c r="D33" s="9"/>
      <c r="E33" s="10">
        <v>0</v>
      </c>
      <c r="F33" s="9"/>
      <c r="G33" s="10">
        <f t="shared" si="0"/>
        <v>0</v>
      </c>
      <c r="H33" s="9"/>
      <c r="I33" s="10">
        <v>55890410955</v>
      </c>
      <c r="J33" s="9"/>
      <c r="K33" s="10">
        <v>0</v>
      </c>
      <c r="L33" s="9"/>
      <c r="M33" s="10">
        <v>55890410955</v>
      </c>
      <c r="O33" s="1"/>
    </row>
    <row r="34" spans="1:15" ht="21" x14ac:dyDescent="0.45">
      <c r="A34" s="7" t="s">
        <v>224</v>
      </c>
      <c r="B34" s="9"/>
      <c r="C34" s="10">
        <v>0</v>
      </c>
      <c r="D34" s="9"/>
      <c r="E34" s="10">
        <v>0</v>
      </c>
      <c r="F34" s="9"/>
      <c r="G34" s="10">
        <f t="shared" si="0"/>
        <v>0</v>
      </c>
      <c r="H34" s="9"/>
      <c r="I34" s="10">
        <v>40150546447</v>
      </c>
      <c r="J34" s="9"/>
      <c r="K34" s="10">
        <v>0</v>
      </c>
      <c r="L34" s="9"/>
      <c r="M34" s="10">
        <v>40150546447</v>
      </c>
      <c r="O34" s="1"/>
    </row>
    <row r="35" spans="1:15" ht="21" x14ac:dyDescent="0.45">
      <c r="A35" s="7" t="s">
        <v>204</v>
      </c>
      <c r="B35" s="9"/>
      <c r="C35" s="10">
        <v>0</v>
      </c>
      <c r="D35" s="9"/>
      <c r="E35" s="10">
        <v>0</v>
      </c>
      <c r="F35" s="9"/>
      <c r="G35" s="10">
        <f t="shared" si="0"/>
        <v>0</v>
      </c>
      <c r="H35" s="9"/>
      <c r="I35" s="10">
        <v>78688524591</v>
      </c>
      <c r="J35" s="9"/>
      <c r="K35" s="10">
        <v>0</v>
      </c>
      <c r="L35" s="9"/>
      <c r="M35" s="10">
        <v>78688524591</v>
      </c>
      <c r="O35" s="1"/>
    </row>
    <row r="36" spans="1:15" ht="21" x14ac:dyDescent="0.45">
      <c r="A36" s="7" t="s">
        <v>162</v>
      </c>
      <c r="B36" s="9"/>
      <c r="C36" s="10">
        <v>0</v>
      </c>
      <c r="D36" s="9"/>
      <c r="E36" s="10">
        <v>0</v>
      </c>
      <c r="F36" s="9"/>
      <c r="G36" s="10">
        <f t="shared" si="0"/>
        <v>0</v>
      </c>
      <c r="H36" s="9"/>
      <c r="I36" s="10">
        <v>73745901638</v>
      </c>
      <c r="J36" s="9"/>
      <c r="K36" s="10">
        <v>0</v>
      </c>
      <c r="L36" s="9"/>
      <c r="M36" s="10">
        <v>73745901638</v>
      </c>
      <c r="O36" s="1"/>
    </row>
    <row r="37" spans="1:15" ht="21" x14ac:dyDescent="0.45">
      <c r="A37" s="7" t="s">
        <v>270</v>
      </c>
      <c r="B37" s="9"/>
      <c r="C37" s="10">
        <v>0</v>
      </c>
      <c r="D37" s="9"/>
      <c r="E37" s="10">
        <v>0</v>
      </c>
      <c r="F37" s="9"/>
      <c r="G37" s="10">
        <f t="shared" si="0"/>
        <v>0</v>
      </c>
      <c r="H37" s="9"/>
      <c r="I37" s="10">
        <v>49795081965</v>
      </c>
      <c r="J37" s="9"/>
      <c r="K37" s="10">
        <v>0</v>
      </c>
      <c r="L37" s="9"/>
      <c r="M37" s="10">
        <v>49795081965</v>
      </c>
      <c r="O37" s="1"/>
    </row>
    <row r="38" spans="1:15" ht="21" x14ac:dyDescent="0.45">
      <c r="A38" s="7" t="s">
        <v>175</v>
      </c>
      <c r="B38" s="9"/>
      <c r="C38" s="10">
        <v>0</v>
      </c>
      <c r="D38" s="9"/>
      <c r="E38" s="10">
        <v>0</v>
      </c>
      <c r="F38" s="9"/>
      <c r="G38" s="10">
        <f t="shared" si="0"/>
        <v>0</v>
      </c>
      <c r="H38" s="9"/>
      <c r="I38" s="10">
        <v>95342465752</v>
      </c>
      <c r="J38" s="9"/>
      <c r="K38" s="10">
        <v>0</v>
      </c>
      <c r="L38" s="9"/>
      <c r="M38" s="10">
        <v>95342465752</v>
      </c>
      <c r="O38" s="1"/>
    </row>
    <row r="39" spans="1:15" ht="21" x14ac:dyDescent="0.45">
      <c r="A39" s="7" t="s">
        <v>185</v>
      </c>
      <c r="B39" s="9"/>
      <c r="C39" s="10">
        <v>45546448068</v>
      </c>
      <c r="D39" s="9"/>
      <c r="E39" s="10">
        <v>0</v>
      </c>
      <c r="F39" s="9"/>
      <c r="G39" s="10">
        <f t="shared" si="0"/>
        <v>45546448068</v>
      </c>
      <c r="H39" s="9"/>
      <c r="I39" s="10">
        <v>166530054620</v>
      </c>
      <c r="J39" s="9"/>
      <c r="K39" s="10">
        <v>0</v>
      </c>
      <c r="L39" s="9"/>
      <c r="M39" s="10">
        <v>166530054620</v>
      </c>
      <c r="O39" s="1"/>
    </row>
    <row r="40" spans="1:15" ht="21" x14ac:dyDescent="0.45">
      <c r="A40" s="7" t="s">
        <v>224</v>
      </c>
      <c r="B40" s="9"/>
      <c r="C40" s="10">
        <v>0</v>
      </c>
      <c r="D40" s="9"/>
      <c r="E40" s="10">
        <v>0</v>
      </c>
      <c r="F40" s="9"/>
      <c r="G40" s="10">
        <f t="shared" si="0"/>
        <v>0</v>
      </c>
      <c r="H40" s="9"/>
      <c r="I40" s="10">
        <v>166337978141</v>
      </c>
      <c r="J40" s="9"/>
      <c r="K40" s="10">
        <v>0</v>
      </c>
      <c r="L40" s="9"/>
      <c r="M40" s="10">
        <v>166337978141</v>
      </c>
      <c r="O40" s="1"/>
    </row>
    <row r="41" spans="1:15" ht="21" x14ac:dyDescent="0.45">
      <c r="A41" s="7" t="s">
        <v>162</v>
      </c>
      <c r="B41" s="9"/>
      <c r="C41" s="10">
        <v>0</v>
      </c>
      <c r="D41" s="9"/>
      <c r="E41" s="10">
        <v>0</v>
      </c>
      <c r="F41" s="9"/>
      <c r="G41" s="10">
        <f t="shared" si="0"/>
        <v>0</v>
      </c>
      <c r="H41" s="9"/>
      <c r="I41" s="10">
        <v>57357923495</v>
      </c>
      <c r="J41" s="9"/>
      <c r="K41" s="10">
        <v>0</v>
      </c>
      <c r="L41" s="9"/>
      <c r="M41" s="10">
        <v>57357923495</v>
      </c>
      <c r="O41" s="1"/>
    </row>
    <row r="42" spans="1:15" ht="21" x14ac:dyDescent="0.45">
      <c r="A42" s="7" t="s">
        <v>162</v>
      </c>
      <c r="B42" s="9"/>
      <c r="C42" s="10">
        <v>0</v>
      </c>
      <c r="D42" s="9"/>
      <c r="E42" s="10">
        <v>0</v>
      </c>
      <c r="F42" s="9"/>
      <c r="G42" s="10">
        <f t="shared" si="0"/>
        <v>0</v>
      </c>
      <c r="H42" s="9"/>
      <c r="I42" s="10">
        <v>87265983604</v>
      </c>
      <c r="J42" s="9"/>
      <c r="K42" s="10">
        <v>0</v>
      </c>
      <c r="L42" s="9"/>
      <c r="M42" s="10">
        <v>87265983604</v>
      </c>
      <c r="O42" s="1"/>
    </row>
    <row r="43" spans="1:15" ht="21" x14ac:dyDescent="0.45">
      <c r="A43" s="7" t="s">
        <v>204</v>
      </c>
      <c r="B43" s="9"/>
      <c r="C43" s="10">
        <v>0</v>
      </c>
      <c r="D43" s="9"/>
      <c r="E43" s="10">
        <v>0</v>
      </c>
      <c r="F43" s="9"/>
      <c r="G43" s="10">
        <f t="shared" si="0"/>
        <v>0</v>
      </c>
      <c r="H43" s="9"/>
      <c r="I43" s="10">
        <v>55737704916</v>
      </c>
      <c r="J43" s="9"/>
      <c r="K43" s="10">
        <v>0</v>
      </c>
      <c r="L43" s="9"/>
      <c r="M43" s="10">
        <v>55737704916</v>
      </c>
      <c r="O43" s="1"/>
    </row>
    <row r="44" spans="1:15" ht="21" x14ac:dyDescent="0.45">
      <c r="A44" s="7" t="s">
        <v>189</v>
      </c>
      <c r="B44" s="9"/>
      <c r="C44" s="10">
        <v>45546448068</v>
      </c>
      <c r="D44" s="9"/>
      <c r="E44" s="10">
        <v>0</v>
      </c>
      <c r="F44" s="9"/>
      <c r="G44" s="10">
        <f t="shared" si="0"/>
        <v>45546448068</v>
      </c>
      <c r="H44" s="9"/>
      <c r="I44" s="10">
        <v>123743169376</v>
      </c>
      <c r="J44" s="9"/>
      <c r="K44" s="10">
        <v>0</v>
      </c>
      <c r="L44" s="9"/>
      <c r="M44" s="10">
        <v>123743169376</v>
      </c>
      <c r="O44" s="1"/>
    </row>
    <row r="45" spans="1:15" ht="21" x14ac:dyDescent="0.45">
      <c r="A45" s="7" t="s">
        <v>192</v>
      </c>
      <c r="B45" s="9"/>
      <c r="C45" s="10">
        <v>41680328293</v>
      </c>
      <c r="D45" s="9"/>
      <c r="E45" s="10">
        <v>0</v>
      </c>
      <c r="F45" s="9"/>
      <c r="G45" s="10">
        <f t="shared" si="0"/>
        <v>41680328293</v>
      </c>
      <c r="H45" s="9"/>
      <c r="I45" s="10">
        <v>192622951232</v>
      </c>
      <c r="J45" s="9"/>
      <c r="K45" s="10">
        <v>0</v>
      </c>
      <c r="L45" s="9"/>
      <c r="M45" s="10">
        <v>192622951232</v>
      </c>
      <c r="O45" s="1"/>
    </row>
    <row r="46" spans="1:15" ht="21" x14ac:dyDescent="0.45">
      <c r="A46" s="7" t="s">
        <v>162</v>
      </c>
      <c r="B46" s="9"/>
      <c r="C46" s="10">
        <v>14173360655</v>
      </c>
      <c r="D46" s="9"/>
      <c r="E46" s="10">
        <v>0</v>
      </c>
      <c r="F46" s="9"/>
      <c r="G46" s="10">
        <f t="shared" si="0"/>
        <v>14173360655</v>
      </c>
      <c r="H46" s="9"/>
      <c r="I46" s="10">
        <v>124548637170</v>
      </c>
      <c r="J46" s="9"/>
      <c r="K46" s="10">
        <v>0</v>
      </c>
      <c r="L46" s="9"/>
      <c r="M46" s="10">
        <v>124548637170</v>
      </c>
      <c r="O46" s="1"/>
    </row>
    <row r="47" spans="1:15" ht="21" x14ac:dyDescent="0.45">
      <c r="A47" s="7" t="s">
        <v>201</v>
      </c>
      <c r="B47" s="9"/>
      <c r="C47" s="10">
        <v>0</v>
      </c>
      <c r="D47" s="9"/>
      <c r="E47" s="10">
        <v>0</v>
      </c>
      <c r="F47" s="9"/>
      <c r="G47" s="10">
        <f t="shared" si="0"/>
        <v>0</v>
      </c>
      <c r="H47" s="9"/>
      <c r="I47" s="10">
        <v>141756010929</v>
      </c>
      <c r="J47" s="9"/>
      <c r="K47" s="10">
        <v>0</v>
      </c>
      <c r="L47" s="9"/>
      <c r="M47" s="10">
        <v>141756010929</v>
      </c>
      <c r="O47" s="1"/>
    </row>
    <row r="48" spans="1:15" ht="21" x14ac:dyDescent="0.45">
      <c r="A48" s="7" t="s">
        <v>196</v>
      </c>
      <c r="B48" s="9"/>
      <c r="C48" s="10">
        <v>68319672123</v>
      </c>
      <c r="D48" s="9"/>
      <c r="E48" s="10">
        <v>0</v>
      </c>
      <c r="F48" s="9"/>
      <c r="G48" s="10">
        <f t="shared" si="0"/>
        <v>68319672123</v>
      </c>
      <c r="H48" s="9"/>
      <c r="I48" s="10">
        <v>174549180315</v>
      </c>
      <c r="J48" s="9"/>
      <c r="K48" s="10">
        <v>0</v>
      </c>
      <c r="L48" s="9"/>
      <c r="M48" s="10">
        <v>174549180315</v>
      </c>
      <c r="O48" s="1"/>
    </row>
    <row r="49" spans="1:15" ht="21" x14ac:dyDescent="0.45">
      <c r="A49" s="7" t="s">
        <v>192</v>
      </c>
      <c r="B49" s="9"/>
      <c r="C49" s="10">
        <v>20368852460</v>
      </c>
      <c r="D49" s="9"/>
      <c r="E49" s="10">
        <v>0</v>
      </c>
      <c r="F49" s="9"/>
      <c r="G49" s="10">
        <f t="shared" si="0"/>
        <v>20368852460</v>
      </c>
      <c r="H49" s="9"/>
      <c r="I49" s="10">
        <v>77459016391</v>
      </c>
      <c r="J49" s="9"/>
      <c r="K49" s="10">
        <v>0</v>
      </c>
      <c r="L49" s="9"/>
      <c r="M49" s="10">
        <v>77459016391</v>
      </c>
      <c r="O49" s="1"/>
    </row>
    <row r="50" spans="1:15" ht="21" x14ac:dyDescent="0.45">
      <c r="A50" s="7" t="s">
        <v>201</v>
      </c>
      <c r="B50" s="9"/>
      <c r="C50" s="10">
        <v>117295901640</v>
      </c>
      <c r="D50" s="9"/>
      <c r="E50" s="10">
        <v>0</v>
      </c>
      <c r="F50" s="9"/>
      <c r="G50" s="10">
        <f t="shared" si="0"/>
        <v>117295901640</v>
      </c>
      <c r="H50" s="9"/>
      <c r="I50" s="10">
        <v>295670218567</v>
      </c>
      <c r="J50" s="9"/>
      <c r="K50" s="10">
        <v>623894964</v>
      </c>
      <c r="L50" s="9"/>
      <c r="M50" s="10">
        <v>295046323603</v>
      </c>
      <c r="O50" s="1"/>
    </row>
    <row r="51" spans="1:15" ht="21" x14ac:dyDescent="0.45">
      <c r="A51" s="7" t="s">
        <v>204</v>
      </c>
      <c r="B51" s="9"/>
      <c r="C51" s="10">
        <v>128961748635</v>
      </c>
      <c r="D51" s="9"/>
      <c r="E51" s="10">
        <v>101444658</v>
      </c>
      <c r="F51" s="9"/>
      <c r="G51" s="10">
        <f t="shared" si="0"/>
        <v>128860303977</v>
      </c>
      <c r="H51" s="9"/>
      <c r="I51" s="10">
        <v>307377049169</v>
      </c>
      <c r="J51" s="9"/>
      <c r="K51" s="10">
        <v>795798185</v>
      </c>
      <c r="L51" s="9"/>
      <c r="M51" s="10">
        <v>306581250984</v>
      </c>
      <c r="O51" s="1"/>
    </row>
    <row r="52" spans="1:15" ht="21" x14ac:dyDescent="0.45">
      <c r="A52" s="7" t="s">
        <v>162</v>
      </c>
      <c r="B52" s="9"/>
      <c r="C52" s="10">
        <v>99204371564</v>
      </c>
      <c r="D52" s="9"/>
      <c r="E52" s="10">
        <v>0</v>
      </c>
      <c r="F52" s="9"/>
      <c r="G52" s="10">
        <f t="shared" si="0"/>
        <v>99204371564</v>
      </c>
      <c r="H52" s="9"/>
      <c r="I52" s="10">
        <v>235121311453</v>
      </c>
      <c r="J52" s="9"/>
      <c r="K52" s="10">
        <v>0</v>
      </c>
      <c r="L52" s="9"/>
      <c r="M52" s="10">
        <v>235121311453</v>
      </c>
      <c r="O52" s="1"/>
    </row>
    <row r="53" spans="1:15" ht="21" x14ac:dyDescent="0.45">
      <c r="A53" s="7" t="s">
        <v>175</v>
      </c>
      <c r="B53" s="9"/>
      <c r="C53" s="10">
        <v>0</v>
      </c>
      <c r="D53" s="9"/>
      <c r="E53" s="10">
        <v>0</v>
      </c>
      <c r="F53" s="9"/>
      <c r="G53" s="10">
        <f t="shared" si="0"/>
        <v>0</v>
      </c>
      <c r="H53" s="9"/>
      <c r="I53" s="10">
        <v>15205479452</v>
      </c>
      <c r="J53" s="9"/>
      <c r="K53" s="10">
        <v>0</v>
      </c>
      <c r="L53" s="9"/>
      <c r="M53" s="10">
        <v>15205479452</v>
      </c>
      <c r="O53" s="1"/>
    </row>
    <row r="54" spans="1:15" ht="21" x14ac:dyDescent="0.45">
      <c r="A54" s="7" t="s">
        <v>210</v>
      </c>
      <c r="B54" s="9"/>
      <c r="C54" s="10">
        <v>0</v>
      </c>
      <c r="D54" s="9"/>
      <c r="E54" s="10">
        <v>0</v>
      </c>
      <c r="F54" s="9"/>
      <c r="G54" s="10">
        <f t="shared" si="0"/>
        <v>0</v>
      </c>
      <c r="H54" s="9"/>
      <c r="I54" s="10">
        <v>38219178082</v>
      </c>
      <c r="J54" s="9"/>
      <c r="K54" s="10">
        <v>0</v>
      </c>
      <c r="L54" s="9"/>
      <c r="M54" s="10">
        <v>38219178082</v>
      </c>
      <c r="O54" s="1"/>
    </row>
    <row r="55" spans="1:15" ht="21" x14ac:dyDescent="0.45">
      <c r="A55" s="7" t="s">
        <v>175</v>
      </c>
      <c r="B55" s="9"/>
      <c r="C55" s="10">
        <v>25531851186</v>
      </c>
      <c r="D55" s="9"/>
      <c r="E55" s="10">
        <v>20775502</v>
      </c>
      <c r="F55" s="9"/>
      <c r="G55" s="10">
        <f t="shared" si="0"/>
        <v>25511075684</v>
      </c>
      <c r="H55" s="9"/>
      <c r="I55" s="10">
        <v>51774084883</v>
      </c>
      <c r="J55" s="9"/>
      <c r="K55" s="10">
        <v>55170240</v>
      </c>
      <c r="L55" s="9"/>
      <c r="M55" s="10">
        <v>51718914643</v>
      </c>
      <c r="O55" s="1"/>
    </row>
    <row r="56" spans="1:15" ht="21" x14ac:dyDescent="0.45">
      <c r="A56" s="7" t="s">
        <v>210</v>
      </c>
      <c r="B56" s="9"/>
      <c r="C56" s="10">
        <v>33113444149</v>
      </c>
      <c r="D56" s="9"/>
      <c r="E56" s="10">
        <v>0</v>
      </c>
      <c r="F56" s="9"/>
      <c r="G56" s="10">
        <f t="shared" si="0"/>
        <v>33113444149</v>
      </c>
      <c r="H56" s="9"/>
      <c r="I56" s="10">
        <v>94520547945</v>
      </c>
      <c r="J56" s="9"/>
      <c r="K56" s="10">
        <v>0</v>
      </c>
      <c r="L56" s="9"/>
      <c r="M56" s="10">
        <v>94520547945</v>
      </c>
      <c r="O56" s="1"/>
    </row>
    <row r="57" spans="1:15" ht="21" x14ac:dyDescent="0.45">
      <c r="A57" s="7" t="s">
        <v>175</v>
      </c>
      <c r="B57" s="9"/>
      <c r="C57" s="10">
        <v>36760891520</v>
      </c>
      <c r="D57" s="9"/>
      <c r="E57" s="10">
        <v>2161690</v>
      </c>
      <c r="F57" s="9"/>
      <c r="G57" s="10">
        <f t="shared" si="0"/>
        <v>36758729830</v>
      </c>
      <c r="H57" s="9"/>
      <c r="I57" s="10">
        <v>70039580040</v>
      </c>
      <c r="J57" s="9"/>
      <c r="K57" s="10">
        <v>81079179</v>
      </c>
      <c r="L57" s="9"/>
      <c r="M57" s="10">
        <v>69958500861</v>
      </c>
      <c r="O57" s="1"/>
    </row>
    <row r="58" spans="1:15" ht="21" x14ac:dyDescent="0.45">
      <c r="A58" s="7" t="s">
        <v>196</v>
      </c>
      <c r="B58" s="9"/>
      <c r="C58" s="10">
        <v>45546448068</v>
      </c>
      <c r="D58" s="9"/>
      <c r="E58" s="10">
        <v>0</v>
      </c>
      <c r="F58" s="9"/>
      <c r="G58" s="10">
        <f t="shared" si="0"/>
        <v>45546448068</v>
      </c>
      <c r="H58" s="9"/>
      <c r="I58" s="10">
        <v>85382513640</v>
      </c>
      <c r="J58" s="9"/>
      <c r="K58" s="10">
        <v>0</v>
      </c>
      <c r="L58" s="9"/>
      <c r="M58" s="10">
        <v>85382513640</v>
      </c>
      <c r="O58" s="1"/>
    </row>
    <row r="59" spans="1:15" ht="21" x14ac:dyDescent="0.45">
      <c r="A59" s="7" t="s">
        <v>182</v>
      </c>
      <c r="B59" s="9"/>
      <c r="C59" s="10">
        <v>45546448068</v>
      </c>
      <c r="D59" s="9"/>
      <c r="E59" s="10">
        <v>0</v>
      </c>
      <c r="F59" s="9"/>
      <c r="G59" s="10">
        <f t="shared" si="0"/>
        <v>45546448068</v>
      </c>
      <c r="H59" s="9"/>
      <c r="I59" s="10">
        <v>83907103804</v>
      </c>
      <c r="J59" s="9"/>
      <c r="K59" s="10">
        <v>0</v>
      </c>
      <c r="L59" s="9"/>
      <c r="M59" s="10">
        <v>83907103804</v>
      </c>
      <c r="O59" s="1"/>
    </row>
    <row r="60" spans="1:15" ht="21" x14ac:dyDescent="0.45">
      <c r="A60" s="7" t="s">
        <v>162</v>
      </c>
      <c r="B60" s="9"/>
      <c r="C60" s="10">
        <v>25043715847</v>
      </c>
      <c r="D60" s="9"/>
      <c r="E60" s="10">
        <v>0</v>
      </c>
      <c r="F60" s="9"/>
      <c r="G60" s="10">
        <f t="shared" si="0"/>
        <v>25043715847</v>
      </c>
      <c r="H60" s="9"/>
      <c r="I60" s="10">
        <v>65551912567</v>
      </c>
      <c r="J60" s="9"/>
      <c r="K60" s="10">
        <v>0</v>
      </c>
      <c r="L60" s="9"/>
      <c r="M60" s="10">
        <v>65551912567</v>
      </c>
      <c r="O60" s="1"/>
    </row>
    <row r="61" spans="1:15" ht="21" x14ac:dyDescent="0.45">
      <c r="A61" s="7" t="s">
        <v>224</v>
      </c>
      <c r="B61" s="9"/>
      <c r="C61" s="10">
        <v>30099043736</v>
      </c>
      <c r="D61" s="9"/>
      <c r="E61" s="10">
        <v>0</v>
      </c>
      <c r="F61" s="9"/>
      <c r="G61" s="10">
        <f t="shared" si="0"/>
        <v>30099043736</v>
      </c>
      <c r="H61" s="9"/>
      <c r="I61" s="10">
        <v>71697404372</v>
      </c>
      <c r="J61" s="9"/>
      <c r="K61" s="10">
        <v>0</v>
      </c>
      <c r="L61" s="9"/>
      <c r="M61" s="10">
        <v>71697404372</v>
      </c>
      <c r="O61" s="1"/>
    </row>
    <row r="62" spans="1:15" ht="21" x14ac:dyDescent="0.45">
      <c r="A62" s="7" t="s">
        <v>175</v>
      </c>
      <c r="B62" s="9"/>
      <c r="C62" s="10">
        <v>113540871328</v>
      </c>
      <c r="D62" s="9"/>
      <c r="E62" s="10">
        <v>41123968</v>
      </c>
      <c r="F62" s="9"/>
      <c r="G62" s="10">
        <f t="shared" si="0"/>
        <v>113499747360</v>
      </c>
      <c r="H62" s="9"/>
      <c r="I62" s="10">
        <v>188417920498</v>
      </c>
      <c r="J62" s="9"/>
      <c r="K62" s="10">
        <v>629748101</v>
      </c>
      <c r="L62" s="9"/>
      <c r="M62" s="10">
        <v>187788172397</v>
      </c>
      <c r="O62" s="1"/>
    </row>
    <row r="63" spans="1:15" ht="21" x14ac:dyDescent="0.45">
      <c r="A63" s="7" t="s">
        <v>228</v>
      </c>
      <c r="B63" s="9"/>
      <c r="C63" s="10">
        <v>13489071047</v>
      </c>
      <c r="D63" s="9"/>
      <c r="E63" s="10">
        <v>0</v>
      </c>
      <c r="F63" s="9"/>
      <c r="G63" s="10">
        <f t="shared" si="0"/>
        <v>13489071047</v>
      </c>
      <c r="H63" s="9"/>
      <c r="I63" s="10">
        <v>24581967211</v>
      </c>
      <c r="J63" s="9"/>
      <c r="K63" s="10">
        <v>0</v>
      </c>
      <c r="L63" s="9"/>
      <c r="M63" s="10">
        <v>24581967211</v>
      </c>
      <c r="O63" s="1"/>
    </row>
    <row r="64" spans="1:15" ht="21" x14ac:dyDescent="0.45">
      <c r="A64" s="7" t="s">
        <v>162</v>
      </c>
      <c r="B64" s="9"/>
      <c r="C64" s="10">
        <v>60913934404</v>
      </c>
      <c r="D64" s="9"/>
      <c r="E64" s="10">
        <v>0</v>
      </c>
      <c r="F64" s="9"/>
      <c r="G64" s="10">
        <f t="shared" si="0"/>
        <v>60913934404</v>
      </c>
      <c r="H64" s="9"/>
      <c r="I64" s="10">
        <v>74780054616</v>
      </c>
      <c r="J64" s="9"/>
      <c r="K64" s="10">
        <v>0</v>
      </c>
      <c r="L64" s="9"/>
      <c r="M64" s="10">
        <v>74780054616</v>
      </c>
      <c r="O64" s="1"/>
    </row>
    <row r="65" spans="1:15" ht="21" x14ac:dyDescent="0.45">
      <c r="A65" s="7" t="s">
        <v>224</v>
      </c>
      <c r="B65" s="9"/>
      <c r="C65" s="10">
        <v>24709836066</v>
      </c>
      <c r="D65" s="9"/>
      <c r="E65" s="10">
        <v>5340365</v>
      </c>
      <c r="F65" s="9"/>
      <c r="G65" s="10">
        <f t="shared" si="0"/>
        <v>24704495701</v>
      </c>
      <c r="H65" s="9"/>
      <c r="I65" s="10">
        <v>28671584696</v>
      </c>
      <c r="J65" s="9"/>
      <c r="K65" s="10">
        <v>85309270</v>
      </c>
      <c r="L65" s="9"/>
      <c r="M65" s="10">
        <v>28586275426</v>
      </c>
      <c r="O65" s="1"/>
    </row>
    <row r="66" spans="1:15" ht="21" x14ac:dyDescent="0.45">
      <c r="A66" s="7" t="s">
        <v>224</v>
      </c>
      <c r="B66" s="9"/>
      <c r="C66" s="10">
        <v>60913934404</v>
      </c>
      <c r="D66" s="9"/>
      <c r="E66" s="10">
        <v>49871946</v>
      </c>
      <c r="F66" s="9"/>
      <c r="G66" s="10">
        <f t="shared" si="0"/>
        <v>60864062458</v>
      </c>
      <c r="H66" s="9"/>
      <c r="I66" s="10">
        <v>60913934404</v>
      </c>
      <c r="J66" s="9"/>
      <c r="K66" s="10">
        <v>49871946</v>
      </c>
      <c r="L66" s="9"/>
      <c r="M66" s="10">
        <v>60864062458</v>
      </c>
      <c r="O66" s="1"/>
    </row>
    <row r="67" spans="1:15" ht="21" x14ac:dyDescent="0.45">
      <c r="A67" s="7" t="s">
        <v>204</v>
      </c>
      <c r="B67" s="9"/>
      <c r="C67" s="10">
        <v>44071038240</v>
      </c>
      <c r="D67" s="9"/>
      <c r="E67" s="10">
        <v>0</v>
      </c>
      <c r="F67" s="9"/>
      <c r="G67" s="10">
        <f t="shared" si="0"/>
        <v>44071038240</v>
      </c>
      <c r="H67" s="9"/>
      <c r="I67" s="10">
        <v>44071038240</v>
      </c>
      <c r="J67" s="9"/>
      <c r="K67" s="10">
        <v>0</v>
      </c>
      <c r="L67" s="9"/>
      <c r="M67" s="10">
        <v>44071038240</v>
      </c>
      <c r="O67" s="1"/>
    </row>
    <row r="68" spans="1:15" ht="21" x14ac:dyDescent="0.45">
      <c r="A68" s="7" t="s">
        <v>228</v>
      </c>
      <c r="B68" s="9"/>
      <c r="C68" s="10">
        <v>18778142062</v>
      </c>
      <c r="D68" s="9"/>
      <c r="E68" s="10">
        <v>0</v>
      </c>
      <c r="F68" s="9"/>
      <c r="G68" s="10">
        <f t="shared" si="0"/>
        <v>18778142062</v>
      </c>
      <c r="H68" s="9"/>
      <c r="I68" s="10">
        <v>18778142062</v>
      </c>
      <c r="J68" s="9"/>
      <c r="K68" s="10">
        <v>0</v>
      </c>
      <c r="L68" s="9"/>
      <c r="M68" s="10">
        <v>18778142062</v>
      </c>
      <c r="O68" s="1"/>
    </row>
    <row r="69" spans="1:15" ht="21" x14ac:dyDescent="0.45">
      <c r="A69" s="7" t="s">
        <v>162</v>
      </c>
      <c r="B69" s="9"/>
      <c r="C69" s="10">
        <v>6555191256</v>
      </c>
      <c r="D69" s="9"/>
      <c r="E69" s="10">
        <v>0</v>
      </c>
      <c r="F69" s="9"/>
      <c r="G69" s="10">
        <f t="shared" si="0"/>
        <v>6555191256</v>
      </c>
      <c r="H69" s="9"/>
      <c r="I69" s="10">
        <v>6555191256</v>
      </c>
      <c r="J69" s="9"/>
      <c r="K69" s="10">
        <v>0</v>
      </c>
      <c r="L69" s="9"/>
      <c r="M69" s="10">
        <v>6555191256</v>
      </c>
      <c r="O69" s="1"/>
    </row>
    <row r="70" spans="1:15" ht="21" x14ac:dyDescent="0.45">
      <c r="A70" s="7" t="s">
        <v>242</v>
      </c>
      <c r="B70" s="22"/>
      <c r="C70" s="21">
        <v>65551912568</v>
      </c>
      <c r="D70" s="22"/>
      <c r="E70" s="21">
        <v>0</v>
      </c>
      <c r="F70" s="22"/>
      <c r="G70" s="21">
        <f t="shared" si="0"/>
        <v>65551912568</v>
      </c>
      <c r="H70" s="22"/>
      <c r="I70" s="21">
        <v>65551912568</v>
      </c>
      <c r="J70" s="22"/>
      <c r="K70" s="21">
        <v>0</v>
      </c>
      <c r="L70" s="22"/>
      <c r="M70" s="21">
        <v>65551912568</v>
      </c>
      <c r="O70" s="1"/>
    </row>
    <row r="71" spans="1:15" ht="21" x14ac:dyDescent="0.45">
      <c r="A71" s="7" t="s">
        <v>204</v>
      </c>
      <c r="B71" s="22"/>
      <c r="C71" s="21">
        <v>11475409834</v>
      </c>
      <c r="D71" s="22"/>
      <c r="E71" s="21">
        <v>0</v>
      </c>
      <c r="F71" s="22"/>
      <c r="G71" s="21">
        <f t="shared" si="0"/>
        <v>11475409834</v>
      </c>
      <c r="H71" s="22"/>
      <c r="I71" s="21">
        <v>11475409834</v>
      </c>
      <c r="J71" s="22"/>
      <c r="K71" s="21">
        <v>0</v>
      </c>
      <c r="L71" s="22"/>
      <c r="M71" s="21">
        <v>11475409834</v>
      </c>
      <c r="O71" s="1"/>
    </row>
    <row r="72" spans="1:15" ht="21" x14ac:dyDescent="0.45">
      <c r="A72" s="7" t="s">
        <v>162</v>
      </c>
      <c r="B72" s="22"/>
      <c r="C72" s="21">
        <v>20484972675</v>
      </c>
      <c r="D72" s="22"/>
      <c r="E72" s="21">
        <v>0</v>
      </c>
      <c r="F72" s="22"/>
      <c r="G72" s="21">
        <f t="shared" si="0"/>
        <v>20484972675</v>
      </c>
      <c r="H72" s="22"/>
      <c r="I72" s="21">
        <v>20484972675</v>
      </c>
      <c r="J72" s="22"/>
      <c r="K72" s="21">
        <v>0</v>
      </c>
      <c r="L72" s="22"/>
      <c r="M72" s="21">
        <v>20484972675</v>
      </c>
      <c r="O72" s="1"/>
    </row>
    <row r="73" spans="1:15" ht="21" x14ac:dyDescent="0.45">
      <c r="A73" s="7" t="s">
        <v>248</v>
      </c>
      <c r="B73" s="22"/>
      <c r="C73" s="21">
        <v>20491803275</v>
      </c>
      <c r="D73" s="22"/>
      <c r="E73" s="21">
        <v>0</v>
      </c>
      <c r="F73" s="22"/>
      <c r="G73" s="21">
        <f t="shared" ref="G73:G75" si="1">C73-E73</f>
        <v>20491803275</v>
      </c>
      <c r="H73" s="22"/>
      <c r="I73" s="21">
        <v>20491803275</v>
      </c>
      <c r="J73" s="22"/>
      <c r="K73" s="21">
        <v>0</v>
      </c>
      <c r="L73" s="22"/>
      <c r="M73" s="21">
        <v>20491803275</v>
      </c>
      <c r="O73" s="1"/>
    </row>
    <row r="74" spans="1:15" ht="21" x14ac:dyDescent="0.45">
      <c r="A74" s="7" t="s">
        <v>162</v>
      </c>
      <c r="B74" s="22"/>
      <c r="C74" s="21">
        <v>4096994534</v>
      </c>
      <c r="D74" s="22"/>
      <c r="E74" s="21">
        <v>0</v>
      </c>
      <c r="F74" s="22"/>
      <c r="G74" s="21">
        <f t="shared" si="1"/>
        <v>4096994534</v>
      </c>
      <c r="H74" s="22"/>
      <c r="I74" s="21">
        <v>4096994534</v>
      </c>
      <c r="J74" s="22"/>
      <c r="K74" s="21">
        <v>0</v>
      </c>
      <c r="L74" s="22"/>
      <c r="M74" s="21">
        <v>4096994534</v>
      </c>
      <c r="O74" s="1"/>
    </row>
    <row r="75" spans="1:15" ht="21.75" thickBot="1" x14ac:dyDescent="0.5">
      <c r="A75" s="7" t="s">
        <v>169</v>
      </c>
      <c r="B75" s="22"/>
      <c r="C75" s="21">
        <v>4098360654</v>
      </c>
      <c r="D75" s="22"/>
      <c r="E75" s="21">
        <v>0</v>
      </c>
      <c r="F75" s="22"/>
      <c r="G75" s="21">
        <f t="shared" si="1"/>
        <v>4098360654</v>
      </c>
      <c r="H75" s="22"/>
      <c r="I75" s="21">
        <v>4098360654</v>
      </c>
      <c r="J75" s="22"/>
      <c r="K75" s="21">
        <v>0</v>
      </c>
      <c r="L75" s="22"/>
      <c r="M75" s="21">
        <v>4098360654</v>
      </c>
      <c r="O75" s="1"/>
    </row>
    <row r="76" spans="1:15" s="4" customFormat="1" ht="21.75" thickBot="1" x14ac:dyDescent="0.6">
      <c r="A76" s="7" t="s">
        <v>33</v>
      </c>
      <c r="B76" s="31"/>
      <c r="C76" s="30">
        <f>SUM(C8:C75)</f>
        <v>1306323258569</v>
      </c>
      <c r="D76" s="31"/>
      <c r="E76" s="30">
        <f>SUM(E8:E75)</f>
        <v>220718129</v>
      </c>
      <c r="F76" s="31"/>
      <c r="G76" s="30">
        <f>SUM(G8:G75)</f>
        <v>1306102540440</v>
      </c>
      <c r="H76" s="31"/>
      <c r="I76" s="30">
        <f>SUM(I8:I75)</f>
        <v>4154838566686</v>
      </c>
      <c r="J76" s="31"/>
      <c r="K76" s="30">
        <f>SUM(K8:K75)</f>
        <v>2320871885</v>
      </c>
      <c r="L76" s="31"/>
      <c r="M76" s="30">
        <f>SUM(M8:M75)</f>
        <v>4152517694801</v>
      </c>
    </row>
    <row r="77" spans="1:15" ht="19.5" thickTop="1" x14ac:dyDescent="0.4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5" x14ac:dyDescent="0.4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5" x14ac:dyDescent="0.4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5" x14ac:dyDescent="0.4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</sheetData>
  <mergeCells count="6">
    <mergeCell ref="A2:M2"/>
    <mergeCell ref="A3:M3"/>
    <mergeCell ref="A4:M4"/>
    <mergeCell ref="C6:G6"/>
    <mergeCell ref="I6:M6"/>
    <mergeCell ref="A5:L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27"/>
  <sheetViews>
    <sheetView rightToLeft="1" workbookViewId="0">
      <selection activeCell="A5" sqref="A5:H5"/>
    </sheetView>
  </sheetViews>
  <sheetFormatPr defaultRowHeight="18.75" x14ac:dyDescent="0.25"/>
  <cols>
    <col min="1" max="1" width="27.5703125" style="9" customWidth="1"/>
    <col min="2" max="2" width="1" style="9" customWidth="1"/>
    <col min="3" max="3" width="15" style="9" customWidth="1"/>
    <col min="4" max="4" width="1" style="9" customWidth="1"/>
    <col min="5" max="5" width="21" style="9" customWidth="1"/>
    <col min="6" max="6" width="1" style="9" customWidth="1"/>
    <col min="7" max="7" width="21" style="9" customWidth="1"/>
    <col min="8" max="8" width="1" style="9" customWidth="1"/>
    <col min="9" max="9" width="28" style="9" customWidth="1"/>
    <col min="10" max="10" width="1" style="9" customWidth="1"/>
    <col min="11" max="11" width="18" style="9" customWidth="1"/>
    <col min="12" max="12" width="1" style="9" customWidth="1"/>
    <col min="13" max="13" width="23" style="9" customWidth="1"/>
    <col min="14" max="14" width="1" style="9" customWidth="1"/>
    <col min="15" max="15" width="23" style="9" customWidth="1"/>
    <col min="16" max="16" width="1" style="9" customWidth="1"/>
    <col min="17" max="17" width="28" style="9" customWidth="1"/>
    <col min="18" max="18" width="1" style="9" customWidth="1"/>
    <col min="19" max="19" width="9.140625" style="9" customWidth="1"/>
    <col min="20" max="16384" width="9.140625" style="9"/>
  </cols>
  <sheetData>
    <row r="2" spans="1:17" ht="26.25" x14ac:dyDescent="0.25">
      <c r="A2" s="53" t="s">
        <v>0</v>
      </c>
      <c r="B2" s="53" t="s">
        <v>0</v>
      </c>
      <c r="C2" s="53" t="s">
        <v>0</v>
      </c>
      <c r="D2" s="53" t="s">
        <v>0</v>
      </c>
      <c r="E2" s="53" t="s">
        <v>0</v>
      </c>
      <c r="F2" s="53" t="s">
        <v>0</v>
      </c>
      <c r="G2" s="53" t="s">
        <v>0</v>
      </c>
      <c r="H2" s="53" t="s">
        <v>0</v>
      </c>
      <c r="I2" s="53" t="s">
        <v>0</v>
      </c>
      <c r="J2" s="53" t="s">
        <v>0</v>
      </c>
      <c r="K2" s="53" t="s">
        <v>0</v>
      </c>
      <c r="L2" s="53" t="s">
        <v>0</v>
      </c>
      <c r="M2" s="53" t="s">
        <v>0</v>
      </c>
      <c r="N2" s="53" t="s">
        <v>0</v>
      </c>
      <c r="O2" s="53" t="s">
        <v>0</v>
      </c>
      <c r="P2" s="53" t="s">
        <v>0</v>
      </c>
      <c r="Q2" s="53" t="s">
        <v>0</v>
      </c>
    </row>
    <row r="3" spans="1:17" ht="26.25" x14ac:dyDescent="0.25">
      <c r="A3" s="53" t="s">
        <v>253</v>
      </c>
      <c r="B3" s="53" t="s">
        <v>253</v>
      </c>
      <c r="C3" s="53" t="s">
        <v>253</v>
      </c>
      <c r="D3" s="53" t="s">
        <v>253</v>
      </c>
      <c r="E3" s="53" t="s">
        <v>253</v>
      </c>
      <c r="F3" s="53" t="s">
        <v>253</v>
      </c>
      <c r="G3" s="53" t="s">
        <v>253</v>
      </c>
      <c r="H3" s="53" t="s">
        <v>253</v>
      </c>
      <c r="I3" s="53" t="s">
        <v>253</v>
      </c>
      <c r="J3" s="53" t="s">
        <v>253</v>
      </c>
      <c r="K3" s="53" t="s">
        <v>253</v>
      </c>
      <c r="L3" s="53" t="s">
        <v>253</v>
      </c>
      <c r="M3" s="53" t="s">
        <v>253</v>
      </c>
      <c r="N3" s="53" t="s">
        <v>253</v>
      </c>
      <c r="O3" s="53" t="s">
        <v>253</v>
      </c>
      <c r="P3" s="53" t="s">
        <v>253</v>
      </c>
      <c r="Q3" s="53" t="s">
        <v>253</v>
      </c>
    </row>
    <row r="4" spans="1:17" ht="26.25" x14ac:dyDescent="0.25">
      <c r="A4" s="53" t="s">
        <v>2</v>
      </c>
      <c r="B4" s="53" t="s">
        <v>2</v>
      </c>
      <c r="C4" s="53" t="s">
        <v>2</v>
      </c>
      <c r="D4" s="53" t="s">
        <v>2</v>
      </c>
      <c r="E4" s="53" t="s">
        <v>2</v>
      </c>
      <c r="F4" s="53" t="s">
        <v>2</v>
      </c>
      <c r="G4" s="53" t="s">
        <v>2</v>
      </c>
      <c r="H4" s="53" t="s">
        <v>2</v>
      </c>
      <c r="I4" s="53" t="s">
        <v>2</v>
      </c>
      <c r="J4" s="53" t="s">
        <v>2</v>
      </c>
      <c r="K4" s="53" t="s">
        <v>2</v>
      </c>
      <c r="L4" s="53" t="s">
        <v>2</v>
      </c>
      <c r="M4" s="53" t="s">
        <v>2</v>
      </c>
      <c r="N4" s="53" t="s">
        <v>2</v>
      </c>
      <c r="O4" s="53" t="s">
        <v>2</v>
      </c>
      <c r="P4" s="53" t="s">
        <v>2</v>
      </c>
      <c r="Q4" s="53" t="s">
        <v>2</v>
      </c>
    </row>
    <row r="5" spans="1:17" ht="25.5" x14ac:dyDescent="0.25">
      <c r="A5" s="57" t="s">
        <v>358</v>
      </c>
      <c r="B5" s="57"/>
      <c r="C5" s="57"/>
      <c r="D5" s="57"/>
      <c r="E5" s="57"/>
      <c r="F5" s="57"/>
      <c r="G5" s="57"/>
      <c r="H5" s="57"/>
    </row>
    <row r="6" spans="1:17" ht="26.25" x14ac:dyDescent="0.25">
      <c r="A6" s="52" t="s">
        <v>3</v>
      </c>
      <c r="C6" s="52" t="s">
        <v>255</v>
      </c>
      <c r="D6" s="52" t="s">
        <v>255</v>
      </c>
      <c r="E6" s="52" t="s">
        <v>255</v>
      </c>
      <c r="F6" s="52" t="s">
        <v>255</v>
      </c>
      <c r="G6" s="52" t="s">
        <v>255</v>
      </c>
      <c r="H6" s="52" t="s">
        <v>255</v>
      </c>
      <c r="I6" s="52" t="s">
        <v>255</v>
      </c>
      <c r="K6" s="52" t="s">
        <v>256</v>
      </c>
      <c r="L6" s="52" t="s">
        <v>256</v>
      </c>
      <c r="M6" s="52" t="s">
        <v>256</v>
      </c>
      <c r="N6" s="52" t="s">
        <v>256</v>
      </c>
      <c r="O6" s="52" t="s">
        <v>256</v>
      </c>
      <c r="P6" s="52" t="s">
        <v>256</v>
      </c>
      <c r="Q6" s="52" t="s">
        <v>256</v>
      </c>
    </row>
    <row r="7" spans="1:17" ht="26.25" x14ac:dyDescent="0.25">
      <c r="A7" s="52" t="s">
        <v>3</v>
      </c>
      <c r="C7" s="52" t="s">
        <v>7</v>
      </c>
      <c r="E7" s="52" t="s">
        <v>271</v>
      </c>
      <c r="G7" s="52" t="s">
        <v>272</v>
      </c>
      <c r="I7" s="52" t="s">
        <v>274</v>
      </c>
      <c r="K7" s="52" t="s">
        <v>7</v>
      </c>
      <c r="M7" s="52" t="s">
        <v>271</v>
      </c>
      <c r="O7" s="52" t="s">
        <v>272</v>
      </c>
      <c r="Q7" s="52" t="s">
        <v>274</v>
      </c>
    </row>
    <row r="8" spans="1:17" ht="21" x14ac:dyDescent="0.25">
      <c r="A8" s="7" t="s">
        <v>32</v>
      </c>
      <c r="C8" s="10">
        <v>81065</v>
      </c>
      <c r="E8" s="10">
        <v>88048927347</v>
      </c>
      <c r="G8" s="10">
        <v>88048927120</v>
      </c>
      <c r="I8" s="10">
        <v>227</v>
      </c>
      <c r="K8" s="10">
        <v>174289</v>
      </c>
      <c r="M8" s="10">
        <v>186236000594</v>
      </c>
      <c r="O8" s="10">
        <v>186235999908</v>
      </c>
      <c r="Q8" s="10">
        <v>686</v>
      </c>
    </row>
    <row r="9" spans="1:17" ht="21" x14ac:dyDescent="0.25">
      <c r="A9" s="7" t="s">
        <v>17</v>
      </c>
      <c r="C9" s="10">
        <v>0</v>
      </c>
      <c r="E9" s="10">
        <v>0</v>
      </c>
      <c r="G9" s="10">
        <v>0</v>
      </c>
      <c r="I9" s="10">
        <v>0</v>
      </c>
      <c r="K9" s="10">
        <v>2644</v>
      </c>
      <c r="M9" s="10">
        <v>26881828</v>
      </c>
      <c r="O9" s="10">
        <v>26930176</v>
      </c>
      <c r="Q9" s="10">
        <v>-48348</v>
      </c>
    </row>
    <row r="10" spans="1:17" ht="21" x14ac:dyDescent="0.25">
      <c r="A10" s="7" t="s">
        <v>275</v>
      </c>
      <c r="C10" s="10">
        <v>0</v>
      </c>
      <c r="E10" s="10">
        <v>0</v>
      </c>
      <c r="G10" s="10">
        <v>0</v>
      </c>
      <c r="I10" s="10">
        <v>0</v>
      </c>
      <c r="K10" s="10">
        <v>66800000</v>
      </c>
      <c r="M10" s="10">
        <v>99619282598</v>
      </c>
      <c r="O10" s="10">
        <v>99619282598</v>
      </c>
      <c r="Q10" s="21">
        <v>0</v>
      </c>
    </row>
    <row r="11" spans="1:17" ht="21" x14ac:dyDescent="0.25">
      <c r="A11" s="7" t="s">
        <v>16</v>
      </c>
      <c r="C11" s="10">
        <v>0</v>
      </c>
      <c r="E11" s="10">
        <v>0</v>
      </c>
      <c r="G11" s="10">
        <v>0</v>
      </c>
      <c r="I11" s="10">
        <v>0</v>
      </c>
      <c r="K11" s="10">
        <v>200000</v>
      </c>
      <c r="M11" s="10">
        <v>2201372430</v>
      </c>
      <c r="O11" s="10">
        <v>2160335465</v>
      </c>
      <c r="Q11" s="21">
        <v>41036965</v>
      </c>
    </row>
    <row r="12" spans="1:17" ht="21" x14ac:dyDescent="0.25">
      <c r="A12" s="7" t="s">
        <v>68</v>
      </c>
      <c r="C12" s="10">
        <v>33885</v>
      </c>
      <c r="E12" s="10">
        <v>33885000000</v>
      </c>
      <c r="G12" s="10">
        <v>28427495405</v>
      </c>
      <c r="I12" s="10">
        <v>5457504595</v>
      </c>
      <c r="K12" s="10">
        <v>33885</v>
      </c>
      <c r="M12" s="10">
        <v>33885000000</v>
      </c>
      <c r="O12" s="10">
        <v>28427495405</v>
      </c>
      <c r="Q12" s="21">
        <v>5457504595</v>
      </c>
    </row>
    <row r="13" spans="1:17" ht="21" x14ac:dyDescent="0.25">
      <c r="A13" s="7" t="s">
        <v>266</v>
      </c>
      <c r="C13" s="10">
        <v>0</v>
      </c>
      <c r="E13" s="10">
        <v>0</v>
      </c>
      <c r="G13" s="10">
        <v>0</v>
      </c>
      <c r="I13" s="10">
        <v>0</v>
      </c>
      <c r="K13" s="10">
        <v>78404</v>
      </c>
      <c r="M13" s="10">
        <v>78404000000</v>
      </c>
      <c r="O13" s="10">
        <v>78179252228</v>
      </c>
      <c r="Q13" s="21">
        <v>224747772</v>
      </c>
    </row>
    <row r="14" spans="1:17" ht="21" x14ac:dyDescent="0.25">
      <c r="A14" s="7" t="s">
        <v>265</v>
      </c>
      <c r="C14" s="10">
        <v>0</v>
      </c>
      <c r="E14" s="10">
        <v>0</v>
      </c>
      <c r="G14" s="10">
        <v>0</v>
      </c>
      <c r="I14" s="10">
        <v>0</v>
      </c>
      <c r="K14" s="10">
        <v>127296</v>
      </c>
      <c r="M14" s="10">
        <v>127296000000</v>
      </c>
      <c r="O14" s="10">
        <v>126395276273</v>
      </c>
      <c r="Q14" s="21">
        <v>900723727</v>
      </c>
    </row>
    <row r="15" spans="1:17" ht="21" x14ac:dyDescent="0.25">
      <c r="A15" s="7" t="s">
        <v>264</v>
      </c>
      <c r="C15" s="10">
        <v>0</v>
      </c>
      <c r="E15" s="10">
        <v>0</v>
      </c>
      <c r="G15" s="10">
        <v>0</v>
      </c>
      <c r="I15" s="10">
        <v>0</v>
      </c>
      <c r="K15" s="10">
        <v>675290</v>
      </c>
      <c r="M15" s="10">
        <v>674818475422</v>
      </c>
      <c r="O15" s="10">
        <v>664484025163</v>
      </c>
      <c r="Q15" s="21">
        <v>10334450259</v>
      </c>
    </row>
    <row r="16" spans="1:17" ht="21" x14ac:dyDescent="0.25">
      <c r="A16" s="7" t="s">
        <v>263</v>
      </c>
      <c r="C16" s="10">
        <v>0</v>
      </c>
      <c r="E16" s="10">
        <v>0</v>
      </c>
      <c r="G16" s="10">
        <v>0</v>
      </c>
      <c r="I16" s="10">
        <v>0</v>
      </c>
      <c r="K16" s="10">
        <v>460000</v>
      </c>
      <c r="M16" s="10">
        <v>460000000000</v>
      </c>
      <c r="O16" s="10">
        <v>450820000000</v>
      </c>
      <c r="Q16" s="21">
        <v>9180000000</v>
      </c>
    </row>
    <row r="17" spans="1:19" ht="21" x14ac:dyDescent="0.25">
      <c r="A17" s="7" t="s">
        <v>262</v>
      </c>
      <c r="C17" s="10">
        <v>0</v>
      </c>
      <c r="E17" s="10">
        <v>0</v>
      </c>
      <c r="G17" s="10">
        <v>0</v>
      </c>
      <c r="I17" s="10">
        <v>0</v>
      </c>
      <c r="K17" s="10">
        <v>3750000</v>
      </c>
      <c r="M17" s="10">
        <v>3750000000000</v>
      </c>
      <c r="O17" s="10">
        <v>3697993125000</v>
      </c>
      <c r="Q17" s="21">
        <v>52006875000</v>
      </c>
    </row>
    <row r="18" spans="1:19" ht="21" x14ac:dyDescent="0.25">
      <c r="A18" s="7" t="s">
        <v>261</v>
      </c>
      <c r="C18" s="10">
        <v>0</v>
      </c>
      <c r="E18" s="10">
        <v>0</v>
      </c>
      <c r="G18" s="10">
        <v>0</v>
      </c>
      <c r="I18" s="10">
        <v>0</v>
      </c>
      <c r="K18" s="10">
        <v>10512</v>
      </c>
      <c r="M18" s="10">
        <v>9702393926</v>
      </c>
      <c r="O18" s="10">
        <v>9581847591</v>
      </c>
      <c r="Q18" s="21">
        <v>120546335</v>
      </c>
    </row>
    <row r="19" spans="1:19" ht="21" x14ac:dyDescent="0.25">
      <c r="A19" s="7" t="s">
        <v>276</v>
      </c>
      <c r="C19" s="10">
        <v>0</v>
      </c>
      <c r="E19" s="10">
        <v>0</v>
      </c>
      <c r="G19" s="10">
        <v>0</v>
      </c>
      <c r="I19" s="10">
        <v>0</v>
      </c>
      <c r="K19" s="10">
        <v>3100</v>
      </c>
      <c r="M19" s="10">
        <v>3100000000</v>
      </c>
      <c r="O19" s="10">
        <v>2665454798</v>
      </c>
      <c r="Q19" s="21">
        <v>434545202</v>
      </c>
    </row>
    <row r="20" spans="1:19" ht="21" x14ac:dyDescent="0.25">
      <c r="A20" s="7" t="s">
        <v>277</v>
      </c>
      <c r="C20" s="10">
        <v>0</v>
      </c>
      <c r="E20" s="10">
        <v>0</v>
      </c>
      <c r="G20" s="10">
        <v>0</v>
      </c>
      <c r="I20" s="10">
        <v>0</v>
      </c>
      <c r="K20" s="10">
        <v>600</v>
      </c>
      <c r="M20" s="10">
        <v>600000000</v>
      </c>
      <c r="O20" s="10">
        <v>566406640</v>
      </c>
      <c r="Q20" s="21">
        <v>33593360</v>
      </c>
    </row>
    <row r="21" spans="1:19" ht="21" x14ac:dyDescent="0.25">
      <c r="A21" s="7" t="s">
        <v>65</v>
      </c>
      <c r="C21" s="10">
        <v>0</v>
      </c>
      <c r="E21" s="10">
        <v>0</v>
      </c>
      <c r="G21" s="10">
        <v>0</v>
      </c>
      <c r="I21" s="10">
        <v>0</v>
      </c>
      <c r="K21" s="10">
        <v>22600</v>
      </c>
      <c r="M21" s="10">
        <v>18099770824</v>
      </c>
      <c r="O21" s="10">
        <v>17771678299</v>
      </c>
      <c r="Q21" s="21">
        <v>328092525</v>
      </c>
    </row>
    <row r="22" spans="1:19" ht="21" x14ac:dyDescent="0.25">
      <c r="A22" s="7" t="s">
        <v>278</v>
      </c>
      <c r="C22" s="10">
        <v>0</v>
      </c>
      <c r="E22" s="10">
        <v>0</v>
      </c>
      <c r="G22" s="21">
        <v>0</v>
      </c>
      <c r="H22" s="22"/>
      <c r="I22" s="21">
        <v>0</v>
      </c>
      <c r="J22" s="22"/>
      <c r="K22" s="21">
        <v>86400</v>
      </c>
      <c r="L22" s="22"/>
      <c r="M22" s="21">
        <v>125544798720</v>
      </c>
      <c r="N22" s="22"/>
      <c r="O22" s="21">
        <v>98563944554</v>
      </c>
      <c r="P22" s="22"/>
      <c r="Q22" s="21">
        <v>26980854166</v>
      </c>
      <c r="R22" s="22"/>
      <c r="S22" s="22"/>
    </row>
    <row r="23" spans="1:19" s="7" customFormat="1" ht="21" x14ac:dyDescent="0.25">
      <c r="A23" s="7" t="s">
        <v>33</v>
      </c>
      <c r="C23" s="7" t="s">
        <v>33</v>
      </c>
      <c r="E23" s="8">
        <f>SUM(E8:E22)</f>
        <v>121933927347</v>
      </c>
      <c r="G23" s="30">
        <f>SUM(G8:G22)</f>
        <v>116476422525</v>
      </c>
      <c r="H23" s="31"/>
      <c r="I23" s="30">
        <f>SUM(I8:I22)</f>
        <v>5457504822</v>
      </c>
      <c r="J23" s="31"/>
      <c r="K23" s="31" t="s">
        <v>33</v>
      </c>
      <c r="L23" s="31"/>
      <c r="M23" s="30">
        <f>SUM(M8:M22)</f>
        <v>5569533976342</v>
      </c>
      <c r="N23" s="31"/>
      <c r="O23" s="30">
        <f>SUM(O8:O22)</f>
        <v>5463491054098</v>
      </c>
      <c r="P23" s="31"/>
      <c r="Q23" s="30">
        <f>SUM(Q8:Q22)</f>
        <v>106042922244</v>
      </c>
      <c r="R23" s="31"/>
      <c r="S23" s="31"/>
    </row>
    <row r="24" spans="1:19" x14ac:dyDescent="0.25"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1:19" x14ac:dyDescent="0.25">
      <c r="G25" s="22"/>
      <c r="H25" s="22"/>
      <c r="I25" s="21"/>
      <c r="J25" s="22"/>
      <c r="K25" s="22"/>
      <c r="L25" s="22"/>
      <c r="M25" s="22"/>
      <c r="N25" s="22"/>
      <c r="O25" s="22"/>
      <c r="P25" s="22"/>
      <c r="Q25" s="21"/>
      <c r="R25" s="22"/>
      <c r="S25" s="22"/>
    </row>
    <row r="26" spans="1:19" x14ac:dyDescent="0.25">
      <c r="I26" s="10"/>
      <c r="Q26" s="21"/>
    </row>
    <row r="27" spans="1:19" x14ac:dyDescent="0.25">
      <c r="Q27" s="22"/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7"/>
  <sheetViews>
    <sheetView rightToLeft="1" tabSelected="1" workbookViewId="0">
      <selection activeCell="M7" sqref="M7"/>
    </sheetView>
  </sheetViews>
  <sheetFormatPr defaultRowHeight="18.75" x14ac:dyDescent="0.45"/>
  <cols>
    <col min="1" max="1" width="43.28515625" style="20" bestFit="1" customWidth="1"/>
    <col min="2" max="2" width="1" style="20" customWidth="1"/>
    <col min="3" max="3" width="19" style="20" customWidth="1"/>
    <col min="4" max="4" width="1" style="20" customWidth="1"/>
    <col min="5" max="5" width="24" style="20" customWidth="1"/>
    <col min="6" max="6" width="1" style="20" customWidth="1"/>
    <col min="7" max="7" width="24" style="20" customWidth="1"/>
    <col min="8" max="8" width="1" style="20" customWidth="1"/>
    <col min="9" max="9" width="34" style="20" customWidth="1"/>
    <col min="10" max="10" width="1" style="20" customWidth="1"/>
    <col min="11" max="11" width="19" style="20" customWidth="1"/>
    <col min="12" max="12" width="1" style="20" customWidth="1"/>
    <col min="13" max="13" width="24" style="20" customWidth="1"/>
    <col min="14" max="14" width="1" style="20" customWidth="1"/>
    <col min="15" max="15" width="24" style="20" customWidth="1"/>
    <col min="16" max="16" width="1" style="20" customWidth="1"/>
    <col min="17" max="17" width="34" style="20" customWidth="1"/>
    <col min="18" max="18" width="1" style="20" customWidth="1"/>
    <col min="19" max="19" width="9.140625" style="20" customWidth="1"/>
    <col min="20" max="16384" width="9.140625" style="20"/>
  </cols>
  <sheetData>
    <row r="2" spans="1:17" ht="26.25" x14ac:dyDescent="0.45">
      <c r="A2" s="51" t="s">
        <v>0</v>
      </c>
      <c r="B2" s="51" t="s">
        <v>0</v>
      </c>
      <c r="C2" s="51" t="s">
        <v>0</v>
      </c>
      <c r="D2" s="51" t="s">
        <v>0</v>
      </c>
      <c r="E2" s="51" t="s">
        <v>0</v>
      </c>
      <c r="F2" s="51" t="s">
        <v>0</v>
      </c>
      <c r="G2" s="51" t="s">
        <v>0</v>
      </c>
      <c r="H2" s="51" t="s">
        <v>0</v>
      </c>
      <c r="I2" s="51" t="s">
        <v>0</v>
      </c>
      <c r="J2" s="51" t="s">
        <v>0</v>
      </c>
      <c r="K2" s="51" t="s">
        <v>0</v>
      </c>
      <c r="L2" s="51" t="s">
        <v>0</v>
      </c>
      <c r="M2" s="51" t="s">
        <v>0</v>
      </c>
      <c r="N2" s="51" t="s">
        <v>0</v>
      </c>
      <c r="O2" s="51" t="s">
        <v>0</v>
      </c>
      <c r="P2" s="51" t="s">
        <v>0</v>
      </c>
      <c r="Q2" s="51" t="s">
        <v>0</v>
      </c>
    </row>
    <row r="3" spans="1:17" ht="26.25" x14ac:dyDescent="0.45">
      <c r="A3" s="51" t="s">
        <v>253</v>
      </c>
      <c r="B3" s="51" t="s">
        <v>253</v>
      </c>
      <c r="C3" s="51" t="s">
        <v>253</v>
      </c>
      <c r="D3" s="51" t="s">
        <v>253</v>
      </c>
      <c r="E3" s="51" t="s">
        <v>253</v>
      </c>
      <c r="F3" s="51" t="s">
        <v>253</v>
      </c>
      <c r="G3" s="51" t="s">
        <v>253</v>
      </c>
      <c r="H3" s="51" t="s">
        <v>253</v>
      </c>
      <c r="I3" s="51" t="s">
        <v>253</v>
      </c>
      <c r="J3" s="51" t="s">
        <v>253</v>
      </c>
      <c r="K3" s="51" t="s">
        <v>253</v>
      </c>
      <c r="L3" s="51" t="s">
        <v>253</v>
      </c>
      <c r="M3" s="51" t="s">
        <v>253</v>
      </c>
      <c r="N3" s="51" t="s">
        <v>253</v>
      </c>
      <c r="O3" s="51" t="s">
        <v>253</v>
      </c>
      <c r="P3" s="51" t="s">
        <v>253</v>
      </c>
      <c r="Q3" s="51" t="s">
        <v>253</v>
      </c>
    </row>
    <row r="4" spans="1:17" ht="26.25" x14ac:dyDescent="0.45">
      <c r="A4" s="51" t="s">
        <v>2</v>
      </c>
      <c r="B4" s="51" t="s">
        <v>2</v>
      </c>
      <c r="C4" s="51" t="s">
        <v>2</v>
      </c>
      <c r="D4" s="51" t="s">
        <v>2</v>
      </c>
      <c r="E4" s="51" t="s">
        <v>2</v>
      </c>
      <c r="F4" s="51" t="s">
        <v>2</v>
      </c>
      <c r="G4" s="51" t="s">
        <v>2</v>
      </c>
      <c r="H4" s="51" t="s">
        <v>2</v>
      </c>
      <c r="I4" s="51" t="s">
        <v>2</v>
      </c>
      <c r="J4" s="51" t="s">
        <v>2</v>
      </c>
      <c r="K4" s="51" t="s">
        <v>2</v>
      </c>
      <c r="L4" s="51" t="s">
        <v>2</v>
      </c>
      <c r="M4" s="51" t="s">
        <v>2</v>
      </c>
      <c r="N4" s="51" t="s">
        <v>2</v>
      </c>
      <c r="O4" s="51" t="s">
        <v>2</v>
      </c>
      <c r="P4" s="51" t="s">
        <v>2</v>
      </c>
      <c r="Q4" s="51" t="s">
        <v>2</v>
      </c>
    </row>
    <row r="5" spans="1:17" ht="25.5" x14ac:dyDescent="0.45">
      <c r="A5" s="57" t="s">
        <v>359</v>
      </c>
      <c r="B5" s="57"/>
      <c r="C5" s="57"/>
      <c r="D5" s="57"/>
      <c r="E5" s="57"/>
      <c r="F5" s="57"/>
      <c r="G5" s="57"/>
      <c r="H5" s="57"/>
    </row>
    <row r="6" spans="1:17" ht="26.25" x14ac:dyDescent="0.45">
      <c r="A6" s="50" t="s">
        <v>3</v>
      </c>
      <c r="C6" s="50" t="s">
        <v>255</v>
      </c>
      <c r="D6" s="50" t="s">
        <v>255</v>
      </c>
      <c r="E6" s="50" t="s">
        <v>255</v>
      </c>
      <c r="F6" s="50" t="s">
        <v>255</v>
      </c>
      <c r="G6" s="50" t="s">
        <v>255</v>
      </c>
      <c r="H6" s="50" t="s">
        <v>255</v>
      </c>
      <c r="I6" s="50" t="s">
        <v>255</v>
      </c>
      <c r="K6" s="50" t="s">
        <v>256</v>
      </c>
      <c r="L6" s="50" t="s">
        <v>256</v>
      </c>
      <c r="M6" s="50" t="s">
        <v>256</v>
      </c>
      <c r="N6" s="50" t="s">
        <v>256</v>
      </c>
      <c r="O6" s="50" t="s">
        <v>256</v>
      </c>
      <c r="P6" s="50" t="s">
        <v>256</v>
      </c>
      <c r="Q6" s="50" t="s">
        <v>256</v>
      </c>
    </row>
    <row r="7" spans="1:17" ht="26.25" x14ac:dyDescent="0.45">
      <c r="A7" s="50" t="s">
        <v>3</v>
      </c>
      <c r="C7" s="50" t="s">
        <v>7</v>
      </c>
      <c r="E7" s="50" t="s">
        <v>271</v>
      </c>
      <c r="G7" s="50" t="s">
        <v>272</v>
      </c>
      <c r="I7" s="50" t="s">
        <v>273</v>
      </c>
      <c r="K7" s="50" t="s">
        <v>7</v>
      </c>
      <c r="M7" s="50" t="s">
        <v>271</v>
      </c>
      <c r="O7" s="50" t="s">
        <v>272</v>
      </c>
      <c r="Q7" s="50" t="s">
        <v>273</v>
      </c>
    </row>
    <row r="8" spans="1:17" ht="21" x14ac:dyDescent="0.55000000000000004">
      <c r="A8" s="29" t="s">
        <v>18</v>
      </c>
      <c r="C8" s="21">
        <v>143450863</v>
      </c>
      <c r="D8" s="22"/>
      <c r="E8" s="21">
        <v>2488155218735</v>
      </c>
      <c r="F8" s="22"/>
      <c r="G8" s="21">
        <v>2455473132796</v>
      </c>
      <c r="H8" s="22"/>
      <c r="I8" s="21">
        <v>32682085939</v>
      </c>
      <c r="J8" s="22"/>
      <c r="K8" s="21">
        <v>143450863</v>
      </c>
      <c r="L8" s="22"/>
      <c r="M8" s="21">
        <f>+O8+Q8</f>
        <v>2488155218735</v>
      </c>
      <c r="N8" s="22"/>
      <c r="O8" s="21">
        <v>2399999982824</v>
      </c>
      <c r="P8" s="22"/>
      <c r="Q8" s="21">
        <v>88155235911</v>
      </c>
    </row>
    <row r="9" spans="1:17" ht="21" x14ac:dyDescent="0.55000000000000004">
      <c r="A9" s="29" t="s">
        <v>20</v>
      </c>
      <c r="C9" s="21">
        <v>11751359</v>
      </c>
      <c r="D9" s="22"/>
      <c r="E9" s="21">
        <v>713421394931</v>
      </c>
      <c r="F9" s="22"/>
      <c r="G9" s="21">
        <v>710425334141</v>
      </c>
      <c r="H9" s="22"/>
      <c r="I9" s="21">
        <v>2996060790</v>
      </c>
      <c r="J9" s="22"/>
      <c r="K9" s="21">
        <v>11751359</v>
      </c>
      <c r="L9" s="22"/>
      <c r="M9" s="21">
        <f t="shared" ref="M9:M51" si="0">+O9+Q9</f>
        <v>713421394931</v>
      </c>
      <c r="N9" s="22"/>
      <c r="O9" s="21">
        <v>708964448787</v>
      </c>
      <c r="P9" s="22"/>
      <c r="Q9" s="21">
        <v>4456946144</v>
      </c>
    </row>
    <row r="10" spans="1:17" ht="21" x14ac:dyDescent="0.55000000000000004">
      <c r="A10" s="29" t="s">
        <v>24</v>
      </c>
      <c r="C10" s="21">
        <v>5274123</v>
      </c>
      <c r="D10" s="22"/>
      <c r="E10" s="21">
        <v>245689745832</v>
      </c>
      <c r="F10" s="22"/>
      <c r="G10" s="21">
        <v>245616000197</v>
      </c>
      <c r="H10" s="22"/>
      <c r="I10" s="21">
        <v>73745635</v>
      </c>
      <c r="J10" s="22"/>
      <c r="K10" s="21">
        <v>5274123</v>
      </c>
      <c r="L10" s="22"/>
      <c r="M10" s="21">
        <f t="shared" si="0"/>
        <v>245689745832</v>
      </c>
      <c r="N10" s="22"/>
      <c r="O10" s="21">
        <v>242123801216</v>
      </c>
      <c r="P10" s="22"/>
      <c r="Q10" s="21">
        <v>3565944616</v>
      </c>
    </row>
    <row r="11" spans="1:17" ht="21" x14ac:dyDescent="0.55000000000000004">
      <c r="A11" s="29" t="s">
        <v>22</v>
      </c>
      <c r="C11" s="21">
        <v>8245382</v>
      </c>
      <c r="D11" s="22"/>
      <c r="E11" s="21">
        <v>123169516316</v>
      </c>
      <c r="F11" s="22"/>
      <c r="G11" s="21">
        <v>122279894566</v>
      </c>
      <c r="H11" s="22"/>
      <c r="I11" s="21">
        <v>889621750</v>
      </c>
      <c r="J11" s="22"/>
      <c r="K11" s="21">
        <v>8245382</v>
      </c>
      <c r="L11" s="22"/>
      <c r="M11" s="21">
        <f t="shared" si="0"/>
        <v>123169516316</v>
      </c>
      <c r="N11" s="22"/>
      <c r="O11" s="21">
        <v>121455647566</v>
      </c>
      <c r="P11" s="22"/>
      <c r="Q11" s="21">
        <v>1713868750</v>
      </c>
    </row>
    <row r="12" spans="1:17" ht="21" x14ac:dyDescent="0.55000000000000004">
      <c r="A12" s="29" t="s">
        <v>17</v>
      </c>
      <c r="C12" s="21">
        <v>22507225</v>
      </c>
      <c r="D12" s="22"/>
      <c r="E12" s="21">
        <v>324011670348</v>
      </c>
      <c r="F12" s="22"/>
      <c r="G12" s="21">
        <v>323226740681</v>
      </c>
      <c r="H12" s="22"/>
      <c r="I12" s="21">
        <v>784929667</v>
      </c>
      <c r="J12" s="22"/>
      <c r="K12" s="21">
        <v>22507225</v>
      </c>
      <c r="L12" s="22"/>
      <c r="M12" s="21">
        <f t="shared" si="0"/>
        <v>324011670348</v>
      </c>
      <c r="N12" s="22"/>
      <c r="O12" s="21">
        <v>322332809906</v>
      </c>
      <c r="P12" s="22"/>
      <c r="Q12" s="21">
        <v>1678860442</v>
      </c>
    </row>
    <row r="13" spans="1:17" ht="21" x14ac:dyDescent="0.55000000000000004">
      <c r="A13" s="29" t="s">
        <v>19</v>
      </c>
      <c r="C13" s="21">
        <v>3700000</v>
      </c>
      <c r="D13" s="22"/>
      <c r="E13" s="21">
        <v>38137087441</v>
      </c>
      <c r="F13" s="22"/>
      <c r="G13" s="21">
        <v>36983211250</v>
      </c>
      <c r="H13" s="22"/>
      <c r="I13" s="21">
        <v>1153876191</v>
      </c>
      <c r="J13" s="22"/>
      <c r="K13" s="21">
        <v>3700000</v>
      </c>
      <c r="L13" s="22"/>
      <c r="M13" s="21">
        <f t="shared" si="0"/>
        <v>38137087441</v>
      </c>
      <c r="N13" s="22"/>
      <c r="O13" s="21">
        <v>37018037500</v>
      </c>
      <c r="P13" s="22"/>
      <c r="Q13" s="21">
        <v>1119049941</v>
      </c>
    </row>
    <row r="14" spans="1:17" ht="21" x14ac:dyDescent="0.55000000000000004">
      <c r="A14" s="29" t="s">
        <v>31</v>
      </c>
      <c r="C14" s="21">
        <v>367647050</v>
      </c>
      <c r="D14" s="22"/>
      <c r="E14" s="21">
        <v>2585675687943</v>
      </c>
      <c r="F14" s="22"/>
      <c r="G14" s="21">
        <v>2530451214269</v>
      </c>
      <c r="H14" s="22"/>
      <c r="I14" s="21">
        <v>55224473674</v>
      </c>
      <c r="J14" s="22"/>
      <c r="K14" s="21">
        <v>367647050</v>
      </c>
      <c r="L14" s="22"/>
      <c r="M14" s="21">
        <f t="shared" si="0"/>
        <v>2585675687943</v>
      </c>
      <c r="N14" s="22"/>
      <c r="O14" s="21">
        <v>2500531361863</v>
      </c>
      <c r="P14" s="22"/>
      <c r="Q14" s="21">
        <v>85144326080</v>
      </c>
    </row>
    <row r="15" spans="1:17" ht="21" x14ac:dyDescent="0.55000000000000004">
      <c r="A15" s="29" t="s">
        <v>21</v>
      </c>
      <c r="C15" s="21">
        <v>219429774</v>
      </c>
      <c r="D15" s="22"/>
      <c r="E15" s="21">
        <v>3096592970688</v>
      </c>
      <c r="F15" s="22"/>
      <c r="G15" s="21">
        <v>3031296016370</v>
      </c>
      <c r="H15" s="22"/>
      <c r="I15" s="21">
        <v>65296954318</v>
      </c>
      <c r="J15" s="22"/>
      <c r="K15" s="21">
        <v>219429774</v>
      </c>
      <c r="L15" s="22"/>
      <c r="M15" s="21">
        <f t="shared" si="0"/>
        <v>3096592970688</v>
      </c>
      <c r="N15" s="22"/>
      <c r="O15" s="21">
        <v>3012802022225</v>
      </c>
      <c r="P15" s="22"/>
      <c r="Q15" s="21">
        <v>83790948463</v>
      </c>
    </row>
    <row r="16" spans="1:17" ht="21" x14ac:dyDescent="0.55000000000000004">
      <c r="A16" s="29" t="s">
        <v>30</v>
      </c>
      <c r="C16" s="21">
        <v>66800000</v>
      </c>
      <c r="D16" s="22"/>
      <c r="E16" s="21">
        <v>95091051298</v>
      </c>
      <c r="F16" s="22"/>
      <c r="G16" s="21">
        <v>95338363374</v>
      </c>
      <c r="H16" s="22"/>
      <c r="I16" s="21">
        <v>-247312076</v>
      </c>
      <c r="J16" s="22"/>
      <c r="K16" s="21">
        <v>66800000</v>
      </c>
      <c r="L16" s="22"/>
      <c r="M16" s="21">
        <f t="shared" si="0"/>
        <v>95091051298</v>
      </c>
      <c r="N16" s="22"/>
      <c r="O16" s="21">
        <v>95938003521</v>
      </c>
      <c r="P16" s="22"/>
      <c r="Q16" s="21">
        <v>-846952223</v>
      </c>
    </row>
    <row r="17" spans="1:17" ht="21" x14ac:dyDescent="0.55000000000000004">
      <c r="A17" s="29" t="s">
        <v>28</v>
      </c>
      <c r="C17" s="21">
        <v>7350000</v>
      </c>
      <c r="D17" s="22"/>
      <c r="E17" s="21">
        <v>45521860969</v>
      </c>
      <c r="F17" s="22"/>
      <c r="G17" s="21">
        <v>44571356323</v>
      </c>
      <c r="H17" s="22"/>
      <c r="I17" s="21">
        <v>950504646</v>
      </c>
      <c r="J17" s="22"/>
      <c r="K17" s="21">
        <v>7350000</v>
      </c>
      <c r="L17" s="22"/>
      <c r="M17" s="21">
        <f t="shared" si="0"/>
        <v>45521860969</v>
      </c>
      <c r="N17" s="22"/>
      <c r="O17" s="21">
        <v>40102025252</v>
      </c>
      <c r="P17" s="22"/>
      <c r="Q17" s="21">
        <v>5419835717</v>
      </c>
    </row>
    <row r="18" spans="1:17" ht="21" x14ac:dyDescent="0.55000000000000004">
      <c r="A18" s="29" t="s">
        <v>27</v>
      </c>
      <c r="C18" s="21">
        <v>6059817</v>
      </c>
      <c r="D18" s="22"/>
      <c r="E18" s="21">
        <v>888856463589</v>
      </c>
      <c r="F18" s="22"/>
      <c r="G18" s="21">
        <v>878383794127</v>
      </c>
      <c r="H18" s="22"/>
      <c r="I18" s="21">
        <v>10472669462</v>
      </c>
      <c r="J18" s="22"/>
      <c r="K18" s="21">
        <v>6059817</v>
      </c>
      <c r="L18" s="22"/>
      <c r="M18" s="21">
        <f t="shared" si="0"/>
        <v>888856463589</v>
      </c>
      <c r="N18" s="22"/>
      <c r="O18" s="21">
        <v>741132665194</v>
      </c>
      <c r="P18" s="22"/>
      <c r="Q18" s="21">
        <v>147723798395</v>
      </c>
    </row>
    <row r="19" spans="1:17" ht="21" x14ac:dyDescent="0.55000000000000004">
      <c r="A19" s="29" t="s">
        <v>25</v>
      </c>
      <c r="C19" s="21">
        <v>7806109</v>
      </c>
      <c r="D19" s="22"/>
      <c r="E19" s="21">
        <v>640998640535</v>
      </c>
      <c r="F19" s="22"/>
      <c r="G19" s="21">
        <v>637080111969</v>
      </c>
      <c r="H19" s="22"/>
      <c r="I19" s="21">
        <v>3918528566</v>
      </c>
      <c r="J19" s="22"/>
      <c r="K19" s="21">
        <v>7806109</v>
      </c>
      <c r="L19" s="22"/>
      <c r="M19" s="21">
        <f t="shared" si="0"/>
        <v>640998646535</v>
      </c>
      <c r="N19" s="22"/>
      <c r="O19" s="21">
        <v>624319536961</v>
      </c>
      <c r="P19" s="22"/>
      <c r="Q19" s="21">
        <v>16679109574</v>
      </c>
    </row>
    <row r="20" spans="1:17" ht="21" x14ac:dyDescent="0.55000000000000004">
      <c r="A20" s="29" t="s">
        <v>16</v>
      </c>
      <c r="C20" s="21">
        <v>14786951</v>
      </c>
      <c r="D20" s="22"/>
      <c r="E20" s="21">
        <v>248793458980</v>
      </c>
      <c r="F20" s="22"/>
      <c r="G20" s="21">
        <v>246533628004</v>
      </c>
      <c r="H20" s="22"/>
      <c r="I20" s="21">
        <v>2259830976</v>
      </c>
      <c r="J20" s="22"/>
      <c r="K20" s="21">
        <v>14786951</v>
      </c>
      <c r="L20" s="22"/>
      <c r="M20" s="21">
        <f t="shared" si="0"/>
        <v>248793458980</v>
      </c>
      <c r="N20" s="22"/>
      <c r="O20" s="21">
        <v>244837441595</v>
      </c>
      <c r="P20" s="22"/>
      <c r="Q20" s="21">
        <v>3956017385</v>
      </c>
    </row>
    <row r="21" spans="1:17" ht="21" x14ac:dyDescent="0.55000000000000004">
      <c r="A21" s="29" t="s">
        <v>15</v>
      </c>
      <c r="C21" s="21">
        <v>9734830</v>
      </c>
      <c r="D21" s="22"/>
      <c r="E21" s="21">
        <v>135859495806</v>
      </c>
      <c r="F21" s="22"/>
      <c r="G21" s="21">
        <v>136040225090</v>
      </c>
      <c r="H21" s="22"/>
      <c r="I21" s="21">
        <v>-180729284</v>
      </c>
      <c r="J21" s="22"/>
      <c r="K21" s="21">
        <v>9734830</v>
      </c>
      <c r="L21" s="22"/>
      <c r="M21" s="21">
        <f t="shared" si="0"/>
        <v>135859495806</v>
      </c>
      <c r="N21" s="22"/>
      <c r="O21" s="21">
        <v>136915260858</v>
      </c>
      <c r="P21" s="22"/>
      <c r="Q21" s="21">
        <v>-1055765052</v>
      </c>
    </row>
    <row r="22" spans="1:17" ht="21" x14ac:dyDescent="0.55000000000000004">
      <c r="A22" s="29" t="s">
        <v>29</v>
      </c>
      <c r="C22" s="21">
        <v>347222222</v>
      </c>
      <c r="D22" s="22"/>
      <c r="E22" s="21">
        <v>1615813685076</v>
      </c>
      <c r="F22" s="22"/>
      <c r="G22" s="21">
        <v>1581618397598</v>
      </c>
      <c r="H22" s="22"/>
      <c r="I22" s="21">
        <v>34195287478</v>
      </c>
      <c r="J22" s="22"/>
      <c r="K22" s="21">
        <v>347222222</v>
      </c>
      <c r="L22" s="22"/>
      <c r="M22" s="21">
        <f t="shared" si="0"/>
        <v>1615813685076</v>
      </c>
      <c r="N22" s="22"/>
      <c r="O22" s="21">
        <v>1500458547725</v>
      </c>
      <c r="P22" s="22"/>
      <c r="Q22" s="21">
        <v>115355137351</v>
      </c>
    </row>
    <row r="23" spans="1:17" ht="21" x14ac:dyDescent="0.55000000000000004">
      <c r="A23" s="29" t="s">
        <v>23</v>
      </c>
      <c r="C23" s="21">
        <v>5159692</v>
      </c>
      <c r="D23" s="22"/>
      <c r="E23" s="21">
        <v>117646137292</v>
      </c>
      <c r="F23" s="22"/>
      <c r="G23" s="21">
        <v>116174530478</v>
      </c>
      <c r="H23" s="22"/>
      <c r="I23" s="21">
        <v>1471606814</v>
      </c>
      <c r="J23" s="22"/>
      <c r="K23" s="21">
        <v>5159692</v>
      </c>
      <c r="L23" s="22"/>
      <c r="M23" s="21">
        <f t="shared" si="0"/>
        <v>117646137292</v>
      </c>
      <c r="N23" s="22"/>
      <c r="O23" s="21">
        <v>103837706906</v>
      </c>
      <c r="P23" s="22"/>
      <c r="Q23" s="21">
        <v>13808430386</v>
      </c>
    </row>
    <row r="24" spans="1:17" ht="21" x14ac:dyDescent="0.55000000000000004">
      <c r="A24" s="29" t="s">
        <v>26</v>
      </c>
      <c r="C24" s="21">
        <v>30293646</v>
      </c>
      <c r="D24" s="22"/>
      <c r="E24" s="21">
        <v>481366034940</v>
      </c>
      <c r="F24" s="22"/>
      <c r="G24" s="21">
        <v>478570756073</v>
      </c>
      <c r="H24" s="22"/>
      <c r="I24" s="21">
        <v>2795278867</v>
      </c>
      <c r="J24" s="22"/>
      <c r="K24" s="21">
        <v>30293646</v>
      </c>
      <c r="L24" s="22"/>
      <c r="M24" s="21">
        <f t="shared" si="0"/>
        <v>481366034940</v>
      </c>
      <c r="N24" s="22"/>
      <c r="O24" s="21">
        <v>472708946813</v>
      </c>
      <c r="P24" s="22"/>
      <c r="Q24" s="21">
        <v>8657088127</v>
      </c>
    </row>
    <row r="25" spans="1:17" ht="21" x14ac:dyDescent="0.55000000000000004">
      <c r="A25" s="29" t="s">
        <v>54</v>
      </c>
      <c r="C25" s="21">
        <v>4000000</v>
      </c>
      <c r="D25" s="22"/>
      <c r="E25" s="21">
        <v>3924532321679</v>
      </c>
      <c r="F25" s="22"/>
      <c r="G25" s="21">
        <v>3924532321679</v>
      </c>
      <c r="H25" s="22"/>
      <c r="I25" s="21">
        <v>0</v>
      </c>
      <c r="J25" s="22"/>
      <c r="K25" s="21">
        <v>4000000</v>
      </c>
      <c r="L25" s="22"/>
      <c r="M25" s="21">
        <f t="shared" si="0"/>
        <v>3924532321679</v>
      </c>
      <c r="N25" s="22"/>
      <c r="O25" s="21">
        <v>3842224375000</v>
      </c>
      <c r="P25" s="22"/>
      <c r="Q25" s="21">
        <v>82307946679</v>
      </c>
    </row>
    <row r="26" spans="1:17" ht="21" x14ac:dyDescent="0.55000000000000004">
      <c r="A26" s="29" t="s">
        <v>91</v>
      </c>
      <c r="C26" s="21">
        <v>1685000</v>
      </c>
      <c r="D26" s="22"/>
      <c r="E26" s="21">
        <v>1658270614523</v>
      </c>
      <c r="F26" s="22"/>
      <c r="G26" s="21">
        <v>1640683266059</v>
      </c>
      <c r="H26" s="22"/>
      <c r="I26" s="21">
        <v>17587348464</v>
      </c>
      <c r="J26" s="22"/>
      <c r="K26" s="21">
        <v>1685000</v>
      </c>
      <c r="L26" s="22"/>
      <c r="M26" s="21">
        <f t="shared" si="0"/>
        <v>1658270614523</v>
      </c>
      <c r="N26" s="22"/>
      <c r="O26" s="21">
        <v>1609675400862</v>
      </c>
      <c r="P26" s="22"/>
      <c r="Q26" s="21">
        <v>48595213661</v>
      </c>
    </row>
    <row r="27" spans="1:17" ht="21" x14ac:dyDescent="0.55000000000000004">
      <c r="A27" s="29" t="s">
        <v>50</v>
      </c>
      <c r="C27" s="21">
        <v>1050000</v>
      </c>
      <c r="D27" s="22"/>
      <c r="E27" s="21">
        <v>1006731437645</v>
      </c>
      <c r="F27" s="22"/>
      <c r="G27" s="21">
        <v>996011353064</v>
      </c>
      <c r="H27" s="22"/>
      <c r="I27" s="21">
        <v>10720084581</v>
      </c>
      <c r="J27" s="22"/>
      <c r="K27" s="21">
        <v>1050000</v>
      </c>
      <c r="L27" s="22"/>
      <c r="M27" s="21">
        <f t="shared" si="0"/>
        <v>1006731437645</v>
      </c>
      <c r="N27" s="22"/>
      <c r="O27" s="21">
        <v>969087250000</v>
      </c>
      <c r="P27" s="22"/>
      <c r="Q27" s="21">
        <v>37644187645</v>
      </c>
    </row>
    <row r="28" spans="1:17" ht="21" x14ac:dyDescent="0.55000000000000004">
      <c r="A28" s="29" t="s">
        <v>82</v>
      </c>
      <c r="C28" s="21">
        <v>3100000</v>
      </c>
      <c r="D28" s="22"/>
      <c r="E28" s="21">
        <v>2925821620018</v>
      </c>
      <c r="F28" s="22"/>
      <c r="G28" s="21">
        <v>2896992737181</v>
      </c>
      <c r="H28" s="22"/>
      <c r="I28" s="21">
        <v>28828882837</v>
      </c>
      <c r="J28" s="22"/>
      <c r="K28" s="21">
        <v>3100000</v>
      </c>
      <c r="L28" s="22"/>
      <c r="M28" s="21">
        <f t="shared" si="0"/>
        <v>2925821620018</v>
      </c>
      <c r="N28" s="22"/>
      <c r="O28" s="21">
        <v>2822141250000</v>
      </c>
      <c r="P28" s="22"/>
      <c r="Q28" s="21">
        <v>103680370018</v>
      </c>
    </row>
    <row r="29" spans="1:17" ht="21" x14ac:dyDescent="0.55000000000000004">
      <c r="A29" s="29" t="s">
        <v>57</v>
      </c>
      <c r="C29" s="21">
        <v>511551</v>
      </c>
      <c r="D29" s="22"/>
      <c r="E29" s="21">
        <v>464312527081</v>
      </c>
      <c r="F29" s="22"/>
      <c r="G29" s="21">
        <v>464312527081</v>
      </c>
      <c r="H29" s="22"/>
      <c r="I29" s="21">
        <v>0</v>
      </c>
      <c r="J29" s="22"/>
      <c r="K29" s="21">
        <v>511551</v>
      </c>
      <c r="L29" s="22"/>
      <c r="M29" s="21">
        <f t="shared" si="0"/>
        <v>464312527081</v>
      </c>
      <c r="N29" s="22"/>
      <c r="O29" s="21">
        <v>456861549324</v>
      </c>
      <c r="P29" s="22"/>
      <c r="Q29" s="21">
        <v>7450977757</v>
      </c>
    </row>
    <row r="30" spans="1:17" ht="21" x14ac:dyDescent="0.45">
      <c r="A30" s="31" t="s">
        <v>65</v>
      </c>
      <c r="C30" s="21">
        <v>23</v>
      </c>
      <c r="D30" s="22"/>
      <c r="E30" s="21">
        <v>22887333</v>
      </c>
      <c r="F30" s="22"/>
      <c r="G30" s="21">
        <v>22536826</v>
      </c>
      <c r="H30" s="22"/>
      <c r="I30" s="21">
        <v>350507</v>
      </c>
      <c r="J30" s="22"/>
      <c r="K30" s="21">
        <v>23</v>
      </c>
      <c r="L30" s="22"/>
      <c r="M30" s="21">
        <f t="shared" si="0"/>
        <v>22887333</v>
      </c>
      <c r="N30" s="22"/>
      <c r="O30" s="21">
        <v>21138277</v>
      </c>
      <c r="P30" s="22"/>
      <c r="Q30" s="21">
        <v>1749056</v>
      </c>
    </row>
    <row r="31" spans="1:17" ht="21" x14ac:dyDescent="0.55000000000000004">
      <c r="A31" s="29" t="s">
        <v>97</v>
      </c>
      <c r="C31" s="21">
        <v>15695000</v>
      </c>
      <c r="D31" s="22"/>
      <c r="E31" s="21">
        <v>14469554398039</v>
      </c>
      <c r="F31" s="22"/>
      <c r="G31" s="21">
        <v>14353902424726</v>
      </c>
      <c r="H31" s="22"/>
      <c r="I31" s="21">
        <v>115651973313</v>
      </c>
      <c r="J31" s="22"/>
      <c r="K31" s="21">
        <v>15695000</v>
      </c>
      <c r="L31" s="22"/>
      <c r="M31" s="21">
        <f t="shared" si="0"/>
        <v>14469554398040</v>
      </c>
      <c r="N31" s="22"/>
      <c r="O31" s="21">
        <v>14484334749625</v>
      </c>
      <c r="P31" s="22"/>
      <c r="Q31" s="21">
        <v>-14780351585</v>
      </c>
    </row>
    <row r="32" spans="1:17" ht="21" x14ac:dyDescent="0.55000000000000004">
      <c r="A32" s="29" t="s">
        <v>94</v>
      </c>
      <c r="C32" s="21">
        <v>205000</v>
      </c>
      <c r="D32" s="22"/>
      <c r="E32" s="21">
        <v>197956523887</v>
      </c>
      <c r="F32" s="22"/>
      <c r="G32" s="21">
        <v>196953702748</v>
      </c>
      <c r="H32" s="22"/>
      <c r="I32" s="21">
        <v>1002821139</v>
      </c>
      <c r="J32" s="22"/>
      <c r="K32" s="21">
        <v>205000</v>
      </c>
      <c r="L32" s="22"/>
      <c r="M32" s="21">
        <f t="shared" si="0"/>
        <v>197956523887</v>
      </c>
      <c r="N32" s="22"/>
      <c r="O32" s="21">
        <v>169598964615</v>
      </c>
      <c r="P32" s="22"/>
      <c r="Q32" s="21">
        <v>28357559272</v>
      </c>
    </row>
    <row r="33" spans="1:17" ht="21" x14ac:dyDescent="0.55000000000000004">
      <c r="A33" s="29" t="s">
        <v>77</v>
      </c>
      <c r="C33" s="21">
        <v>846621</v>
      </c>
      <c r="D33" s="22"/>
      <c r="E33" s="21">
        <v>643373163483</v>
      </c>
      <c r="F33" s="22"/>
      <c r="G33" s="21">
        <v>640325445987</v>
      </c>
      <c r="H33" s="22"/>
      <c r="I33" s="21">
        <v>3047717496</v>
      </c>
      <c r="J33" s="22"/>
      <c r="K33" s="21">
        <v>846621</v>
      </c>
      <c r="L33" s="22"/>
      <c r="M33" s="21">
        <f t="shared" si="0"/>
        <v>643373163483</v>
      </c>
      <c r="N33" s="22"/>
      <c r="O33" s="21">
        <v>600008427700</v>
      </c>
      <c r="P33" s="22"/>
      <c r="Q33" s="21">
        <v>43364735783</v>
      </c>
    </row>
    <row r="34" spans="1:17" ht="21" x14ac:dyDescent="0.55000000000000004">
      <c r="A34" s="29" t="s">
        <v>71</v>
      </c>
      <c r="C34" s="21">
        <v>74170</v>
      </c>
      <c r="D34" s="22"/>
      <c r="E34" s="21">
        <v>57584839900</v>
      </c>
      <c r="F34" s="22"/>
      <c r="G34" s="21">
        <v>57108686952</v>
      </c>
      <c r="H34" s="22"/>
      <c r="I34" s="21">
        <v>476152948</v>
      </c>
      <c r="J34" s="22"/>
      <c r="K34" s="21">
        <v>74170</v>
      </c>
      <c r="L34" s="22"/>
      <c r="M34" s="21">
        <f t="shared" si="0"/>
        <v>57584839900</v>
      </c>
      <c r="N34" s="22"/>
      <c r="O34" s="21">
        <v>53381952247</v>
      </c>
      <c r="P34" s="22"/>
      <c r="Q34" s="21">
        <v>4202887653</v>
      </c>
    </row>
    <row r="35" spans="1:17" ht="21" x14ac:dyDescent="0.55000000000000004">
      <c r="A35" s="29" t="s">
        <v>79</v>
      </c>
      <c r="C35" s="21">
        <v>717148</v>
      </c>
      <c r="D35" s="22"/>
      <c r="E35" s="21">
        <v>583743022561</v>
      </c>
      <c r="F35" s="22"/>
      <c r="G35" s="21">
        <v>577002092582</v>
      </c>
      <c r="H35" s="22"/>
      <c r="I35" s="21">
        <v>6740929979</v>
      </c>
      <c r="J35" s="22"/>
      <c r="K35" s="21">
        <v>717148</v>
      </c>
      <c r="L35" s="22"/>
      <c r="M35" s="21">
        <f t="shared" si="0"/>
        <v>583743022561</v>
      </c>
      <c r="N35" s="22"/>
      <c r="O35" s="21">
        <v>537168268006</v>
      </c>
      <c r="P35" s="22"/>
      <c r="Q35" s="21">
        <v>46574754555</v>
      </c>
    </row>
    <row r="36" spans="1:17" ht="21" x14ac:dyDescent="0.55000000000000004">
      <c r="A36" s="29" t="s">
        <v>102</v>
      </c>
      <c r="C36" s="21">
        <v>2600000</v>
      </c>
      <c r="D36" s="22"/>
      <c r="E36" s="21">
        <v>2421527962155</v>
      </c>
      <c r="F36" s="22"/>
      <c r="G36" s="21">
        <v>2404137236072</v>
      </c>
      <c r="H36" s="22"/>
      <c r="I36" s="21">
        <v>17390726083</v>
      </c>
      <c r="J36" s="22"/>
      <c r="K36" s="21">
        <v>2600000</v>
      </c>
      <c r="L36" s="22"/>
      <c r="M36" s="21">
        <f t="shared" si="0"/>
        <v>2421527962155</v>
      </c>
      <c r="N36" s="22"/>
      <c r="O36" s="21">
        <v>2348344375000</v>
      </c>
      <c r="P36" s="22"/>
      <c r="Q36" s="21">
        <v>73183587155</v>
      </c>
    </row>
    <row r="37" spans="1:17" ht="21" x14ac:dyDescent="0.55000000000000004">
      <c r="A37" s="29" t="s">
        <v>99</v>
      </c>
      <c r="C37" s="21">
        <v>931853</v>
      </c>
      <c r="D37" s="22"/>
      <c r="E37" s="21">
        <v>886141090348</v>
      </c>
      <c r="F37" s="22"/>
      <c r="G37" s="21">
        <v>881654392019</v>
      </c>
      <c r="H37" s="22"/>
      <c r="I37" s="21">
        <v>4486698329</v>
      </c>
      <c r="J37" s="22"/>
      <c r="K37" s="21">
        <v>931853</v>
      </c>
      <c r="L37" s="22"/>
      <c r="M37" s="21">
        <f t="shared" si="0"/>
        <v>886141090349</v>
      </c>
      <c r="N37" s="22"/>
      <c r="O37" s="21">
        <v>909147861318</v>
      </c>
      <c r="P37" s="22"/>
      <c r="Q37" s="21">
        <v>-23006770969</v>
      </c>
    </row>
    <row r="38" spans="1:17" ht="21" x14ac:dyDescent="0.55000000000000004">
      <c r="A38" s="29" t="s">
        <v>104</v>
      </c>
      <c r="C38" s="21">
        <v>625000</v>
      </c>
      <c r="D38" s="22"/>
      <c r="E38" s="21">
        <v>575613319119</v>
      </c>
      <c r="F38" s="22"/>
      <c r="G38" s="21">
        <v>572698432075</v>
      </c>
      <c r="H38" s="22"/>
      <c r="I38" s="21">
        <v>2914887044</v>
      </c>
      <c r="J38" s="22"/>
      <c r="K38" s="21">
        <v>625000</v>
      </c>
      <c r="L38" s="22"/>
      <c r="M38" s="21">
        <f t="shared" si="0"/>
        <v>575613319119</v>
      </c>
      <c r="N38" s="22"/>
      <c r="O38" s="21">
        <v>574164375000</v>
      </c>
      <c r="P38" s="22"/>
      <c r="Q38" s="21">
        <v>1448944119</v>
      </c>
    </row>
    <row r="39" spans="1:17" ht="21" x14ac:dyDescent="0.55000000000000004">
      <c r="A39" s="29" t="s">
        <v>85</v>
      </c>
      <c r="C39" s="21">
        <v>1205000</v>
      </c>
      <c r="D39" s="22"/>
      <c r="E39" s="21">
        <v>1082031199666</v>
      </c>
      <c r="F39" s="22"/>
      <c r="G39" s="21">
        <v>1059632322656</v>
      </c>
      <c r="H39" s="22"/>
      <c r="I39" s="21">
        <v>22398877010</v>
      </c>
      <c r="J39" s="22"/>
      <c r="K39" s="21">
        <v>1205000</v>
      </c>
      <c r="L39" s="22"/>
      <c r="M39" s="21">
        <f t="shared" si="0"/>
        <v>1082031199666</v>
      </c>
      <c r="N39" s="22"/>
      <c r="O39" s="21">
        <v>1040433300342</v>
      </c>
      <c r="P39" s="22"/>
      <c r="Q39" s="21">
        <v>41597899324</v>
      </c>
    </row>
    <row r="40" spans="1:17" ht="21" x14ac:dyDescent="0.55000000000000004">
      <c r="A40" s="29" t="s">
        <v>122</v>
      </c>
      <c r="C40" s="21">
        <v>1100000</v>
      </c>
      <c r="D40" s="22"/>
      <c r="E40" s="21">
        <v>983856874068</v>
      </c>
      <c r="F40" s="22"/>
      <c r="G40" s="21">
        <v>982845053343</v>
      </c>
      <c r="H40" s="22"/>
      <c r="I40" s="21">
        <v>1011820725</v>
      </c>
      <c r="J40" s="22"/>
      <c r="K40" s="21">
        <v>1100000</v>
      </c>
      <c r="L40" s="22"/>
      <c r="M40" s="21">
        <f t="shared" si="0"/>
        <v>983856874068</v>
      </c>
      <c r="N40" s="22"/>
      <c r="O40" s="21">
        <v>982845053343</v>
      </c>
      <c r="P40" s="22"/>
      <c r="Q40" s="21">
        <v>1011820725</v>
      </c>
    </row>
    <row r="41" spans="1:17" ht="21" x14ac:dyDescent="0.55000000000000004">
      <c r="A41" s="29" t="s">
        <v>119</v>
      </c>
      <c r="C41" s="21">
        <v>520300</v>
      </c>
      <c r="D41" s="22"/>
      <c r="E41" s="21">
        <v>492625924405</v>
      </c>
      <c r="F41" s="22"/>
      <c r="G41" s="21">
        <v>492118281994</v>
      </c>
      <c r="H41" s="22"/>
      <c r="I41" s="21">
        <v>507642411</v>
      </c>
      <c r="J41" s="22"/>
      <c r="K41" s="21">
        <v>520300</v>
      </c>
      <c r="L41" s="22"/>
      <c r="M41" s="21">
        <f t="shared" si="0"/>
        <v>492625924405</v>
      </c>
      <c r="N41" s="22"/>
      <c r="O41" s="21">
        <v>492118281994</v>
      </c>
      <c r="P41" s="22"/>
      <c r="Q41" s="21">
        <v>507642411</v>
      </c>
    </row>
    <row r="42" spans="1:17" ht="21" x14ac:dyDescent="0.55000000000000004">
      <c r="A42" s="29" t="s">
        <v>74</v>
      </c>
      <c r="C42" s="21">
        <v>784814</v>
      </c>
      <c r="D42" s="22"/>
      <c r="E42" s="21">
        <v>444815337938</v>
      </c>
      <c r="F42" s="22"/>
      <c r="G42" s="21">
        <v>450575649476</v>
      </c>
      <c r="H42" s="22"/>
      <c r="I42" s="21">
        <v>-5760311538</v>
      </c>
      <c r="J42" s="22"/>
      <c r="K42" s="21">
        <v>784814</v>
      </c>
      <c r="L42" s="22"/>
      <c r="M42" s="21">
        <f t="shared" si="0"/>
        <v>444815337937</v>
      </c>
      <c r="N42" s="22"/>
      <c r="O42" s="21">
        <v>430007715600</v>
      </c>
      <c r="P42" s="22"/>
      <c r="Q42" s="21">
        <v>14807622337</v>
      </c>
    </row>
    <row r="43" spans="1:17" ht="21" x14ac:dyDescent="0.55000000000000004">
      <c r="A43" s="29" t="s">
        <v>60</v>
      </c>
      <c r="C43" s="21">
        <v>93466</v>
      </c>
      <c r="D43" s="22"/>
      <c r="E43" s="21">
        <v>72964209407</v>
      </c>
      <c r="F43" s="22"/>
      <c r="G43" s="21">
        <v>72285672541</v>
      </c>
      <c r="H43" s="22"/>
      <c r="I43" s="21">
        <v>678536866</v>
      </c>
      <c r="J43" s="22"/>
      <c r="K43" s="21">
        <v>93466</v>
      </c>
      <c r="L43" s="22"/>
      <c r="M43" s="21">
        <f t="shared" si="0"/>
        <v>72964209407</v>
      </c>
      <c r="N43" s="22"/>
      <c r="O43" s="21">
        <v>67565366539</v>
      </c>
      <c r="P43" s="22"/>
      <c r="Q43" s="21">
        <v>5398842868</v>
      </c>
    </row>
    <row r="44" spans="1:17" ht="21" x14ac:dyDescent="0.55000000000000004">
      <c r="A44" s="29" t="s">
        <v>63</v>
      </c>
      <c r="C44" s="21">
        <v>1400</v>
      </c>
      <c r="D44" s="22"/>
      <c r="E44" s="21">
        <v>1016010628</v>
      </c>
      <c r="F44" s="22"/>
      <c r="G44" s="21">
        <v>1012314771</v>
      </c>
      <c r="H44" s="22"/>
      <c r="I44" s="21">
        <v>3695857</v>
      </c>
      <c r="J44" s="22"/>
      <c r="K44" s="21">
        <v>1400</v>
      </c>
      <c r="L44" s="22"/>
      <c r="M44" s="21">
        <f t="shared" si="0"/>
        <v>1016010628</v>
      </c>
      <c r="N44" s="22"/>
      <c r="O44" s="21">
        <v>942174737</v>
      </c>
      <c r="P44" s="22"/>
      <c r="Q44" s="21">
        <v>73835891</v>
      </c>
    </row>
    <row r="45" spans="1:17" ht="21" x14ac:dyDescent="0.55000000000000004">
      <c r="A45" s="29" t="s">
        <v>107</v>
      </c>
      <c r="C45" s="21">
        <v>5405000</v>
      </c>
      <c r="D45" s="22"/>
      <c r="E45" s="21">
        <v>4873629359543</v>
      </c>
      <c r="F45" s="22"/>
      <c r="G45" s="21">
        <v>4853415442863</v>
      </c>
      <c r="H45" s="22"/>
      <c r="I45" s="21">
        <v>20213916680</v>
      </c>
      <c r="J45" s="22"/>
      <c r="K45" s="21">
        <v>5405000</v>
      </c>
      <c r="L45" s="22"/>
      <c r="M45" s="21">
        <f t="shared" si="0"/>
        <v>4873629359544</v>
      </c>
      <c r="N45" s="22"/>
      <c r="O45" s="21">
        <v>4897717338014</v>
      </c>
      <c r="P45" s="22"/>
      <c r="Q45" s="21">
        <v>-24087978470</v>
      </c>
    </row>
    <row r="46" spans="1:17" ht="21" x14ac:dyDescent="0.55000000000000004">
      <c r="A46" s="29" t="s">
        <v>113</v>
      </c>
      <c r="C46" s="21">
        <v>450000</v>
      </c>
      <c r="D46" s="22"/>
      <c r="E46" s="21">
        <v>423753978897</v>
      </c>
      <c r="F46" s="22"/>
      <c r="G46" s="21">
        <v>420366060183</v>
      </c>
      <c r="H46" s="22"/>
      <c r="I46" s="21">
        <v>3387918714</v>
      </c>
      <c r="J46" s="22"/>
      <c r="K46" s="21">
        <v>450000</v>
      </c>
      <c r="L46" s="22"/>
      <c r="M46" s="21">
        <f t="shared" si="0"/>
        <v>423753978897</v>
      </c>
      <c r="N46" s="22"/>
      <c r="O46" s="21">
        <v>450000000000</v>
      </c>
      <c r="P46" s="22"/>
      <c r="Q46" s="21">
        <v>-26246021103</v>
      </c>
    </row>
    <row r="47" spans="1:17" ht="21" x14ac:dyDescent="0.55000000000000004">
      <c r="A47" s="29" t="s">
        <v>110</v>
      </c>
      <c r="C47" s="21">
        <v>1000000</v>
      </c>
      <c r="D47" s="22"/>
      <c r="E47" s="21">
        <v>930307949170</v>
      </c>
      <c r="F47" s="22"/>
      <c r="G47" s="21">
        <v>926603092738</v>
      </c>
      <c r="H47" s="22"/>
      <c r="I47" s="21">
        <v>3704856432</v>
      </c>
      <c r="J47" s="22"/>
      <c r="K47" s="21">
        <v>1000000</v>
      </c>
      <c r="L47" s="22"/>
      <c r="M47" s="21">
        <f t="shared" si="0"/>
        <v>930307949170</v>
      </c>
      <c r="N47" s="22"/>
      <c r="O47" s="21">
        <v>930730000000</v>
      </c>
      <c r="P47" s="22"/>
      <c r="Q47" s="21">
        <v>-422050830</v>
      </c>
    </row>
    <row r="48" spans="1:17" ht="21" x14ac:dyDescent="0.55000000000000004">
      <c r="A48" s="29" t="s">
        <v>88</v>
      </c>
      <c r="C48" s="21">
        <v>1000000</v>
      </c>
      <c r="D48" s="22"/>
      <c r="E48" s="21">
        <v>936917693032</v>
      </c>
      <c r="F48" s="22"/>
      <c r="G48" s="21">
        <v>929679973505</v>
      </c>
      <c r="H48" s="22"/>
      <c r="I48" s="21">
        <v>7237719527</v>
      </c>
      <c r="J48" s="22"/>
      <c r="K48" s="21">
        <v>1000000</v>
      </c>
      <c r="L48" s="22"/>
      <c r="M48" s="21">
        <f t="shared" si="0"/>
        <v>936917693033</v>
      </c>
      <c r="N48" s="22"/>
      <c r="O48" s="21">
        <v>1000008125000</v>
      </c>
      <c r="P48" s="22"/>
      <c r="Q48" s="21">
        <v>-63090431967</v>
      </c>
    </row>
    <row r="49" spans="1:17" ht="21" x14ac:dyDescent="0.55000000000000004">
      <c r="A49" s="29" t="s">
        <v>128</v>
      </c>
      <c r="C49" s="21">
        <v>1049033</v>
      </c>
      <c r="D49" s="22"/>
      <c r="E49" s="21">
        <f>6003+995870328377</f>
        <v>995870334380</v>
      </c>
      <c r="F49" s="22"/>
      <c r="G49" s="21">
        <v>995899478550</v>
      </c>
      <c r="H49" s="22"/>
      <c r="I49" s="21">
        <v>-29150173</v>
      </c>
      <c r="J49" s="22"/>
      <c r="K49" s="21">
        <v>1049033</v>
      </c>
      <c r="L49" s="22"/>
      <c r="M49" s="21">
        <f t="shared" si="0"/>
        <v>995870328377</v>
      </c>
      <c r="N49" s="22"/>
      <c r="O49" s="21">
        <v>995899478550</v>
      </c>
      <c r="P49" s="22"/>
      <c r="Q49" s="21">
        <v>-29150173</v>
      </c>
    </row>
    <row r="50" spans="1:17" ht="21" x14ac:dyDescent="0.55000000000000004">
      <c r="A50" s="29" t="s">
        <v>125</v>
      </c>
      <c r="C50" s="21">
        <v>3304640</v>
      </c>
      <c r="D50" s="22"/>
      <c r="E50" s="21">
        <v>4397784163862</v>
      </c>
      <c r="F50" s="22"/>
      <c r="G50" s="21">
        <v>4950000428160</v>
      </c>
      <c r="H50" s="22"/>
      <c r="I50" s="21">
        <v>-552216264298</v>
      </c>
      <c r="J50" s="22"/>
      <c r="K50" s="21">
        <v>3304640</v>
      </c>
      <c r="L50" s="22"/>
      <c r="M50" s="21">
        <f t="shared" si="0"/>
        <v>4397784163862</v>
      </c>
      <c r="N50" s="22"/>
      <c r="O50" s="21">
        <v>4950000428160</v>
      </c>
      <c r="P50" s="22"/>
      <c r="Q50" s="21">
        <v>-552216264298</v>
      </c>
    </row>
    <row r="51" spans="1:17" ht="21" x14ac:dyDescent="0.55000000000000004">
      <c r="A51" s="29" t="s">
        <v>116</v>
      </c>
      <c r="C51" s="21">
        <v>2366840</v>
      </c>
      <c r="D51" s="22"/>
      <c r="E51" s="21">
        <v>2636333904298</v>
      </c>
      <c r="F51" s="22"/>
      <c r="G51" s="21">
        <v>2969998405080</v>
      </c>
      <c r="H51" s="22"/>
      <c r="I51" s="21">
        <v>-333664500782</v>
      </c>
      <c r="J51" s="22"/>
      <c r="K51" s="21">
        <v>2366840</v>
      </c>
      <c r="L51" s="22"/>
      <c r="M51" s="21">
        <f t="shared" si="0"/>
        <v>2636333904298</v>
      </c>
      <c r="N51" s="22"/>
      <c r="O51" s="21">
        <v>2969998405080</v>
      </c>
      <c r="P51" s="22"/>
      <c r="Q51" s="21">
        <v>-333664500782</v>
      </c>
    </row>
    <row r="52" spans="1:17" ht="21" x14ac:dyDescent="0.45">
      <c r="A52" s="20" t="s">
        <v>33</v>
      </c>
      <c r="C52" s="20" t="s">
        <v>33</v>
      </c>
      <c r="E52" s="30">
        <f>SUM(E8:E51)</f>
        <v>61971892787784</v>
      </c>
      <c r="F52" s="31"/>
      <c r="G52" s="30">
        <f>SUM(G8:G51)</f>
        <v>62380832038217</v>
      </c>
      <c r="H52" s="31"/>
      <c r="I52" s="30">
        <f>SUM(I8:I51)</f>
        <v>-408939256436</v>
      </c>
      <c r="K52" s="20" t="s">
        <v>33</v>
      </c>
      <c r="M52" s="30">
        <f>SUM(M8:M51)</f>
        <v>61971892787784</v>
      </c>
      <c r="N52" s="31"/>
      <c r="O52" s="30">
        <f>SUM(O8:O51)</f>
        <v>61889903851045</v>
      </c>
      <c r="P52" s="31"/>
      <c r="Q52" s="30">
        <f>SUM(Q8:Q51)</f>
        <v>81988936739</v>
      </c>
    </row>
    <row r="53" spans="1:17" ht="19.5" thickTop="1" x14ac:dyDescent="0.45">
      <c r="Q53" s="19"/>
    </row>
    <row r="54" spans="1:17" x14ac:dyDescent="0.45">
      <c r="I54" s="32"/>
      <c r="Q54" s="19"/>
    </row>
    <row r="55" spans="1:17" x14ac:dyDescent="0.45">
      <c r="I55" s="19"/>
      <c r="M55" s="19"/>
      <c r="Q55" s="19"/>
    </row>
    <row r="56" spans="1:17" x14ac:dyDescent="0.45">
      <c r="I56" s="32"/>
    </row>
    <row r="57" spans="1:17" x14ac:dyDescent="0.45">
      <c r="I57" s="19"/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760D-2E40-4D75-A4B1-CB09457F5F24}">
  <dimension ref="A2:Y25"/>
  <sheetViews>
    <sheetView rightToLeft="1" topLeftCell="B1" zoomScale="85" zoomScaleNormal="85" workbookViewId="0">
      <selection activeCell="C7" sqref="C7:C8"/>
    </sheetView>
  </sheetViews>
  <sheetFormatPr defaultRowHeight="18.75" x14ac:dyDescent="0.25"/>
  <cols>
    <col min="1" max="1" width="44.85546875" style="9" bestFit="1" customWidth="1"/>
    <col min="2" max="2" width="1" style="9" customWidth="1"/>
    <col min="3" max="3" width="19" style="9" customWidth="1"/>
    <col min="4" max="4" width="1" style="9" customWidth="1"/>
    <col min="5" max="5" width="23" style="9" customWidth="1"/>
    <col min="6" max="6" width="1" style="9" customWidth="1"/>
    <col min="7" max="7" width="26" style="9" customWidth="1"/>
    <col min="8" max="8" width="1" style="9" customWidth="1"/>
    <col min="9" max="9" width="18" style="9" customWidth="1"/>
    <col min="10" max="10" width="1" style="9" customWidth="1"/>
    <col min="11" max="11" width="25" style="9" customWidth="1"/>
    <col min="12" max="12" width="1" style="9" customWidth="1"/>
    <col min="13" max="13" width="16" style="9" customWidth="1"/>
    <col min="14" max="14" width="1" style="9" customWidth="1"/>
    <col min="15" max="15" width="21" style="9" customWidth="1"/>
    <col min="16" max="16" width="1" style="9" customWidth="1"/>
    <col min="17" max="17" width="19" style="9" customWidth="1"/>
    <col min="18" max="18" width="1" style="9" customWidth="1"/>
    <col min="19" max="19" width="16" style="9" customWidth="1"/>
    <col min="20" max="20" width="1" style="9" customWidth="1"/>
    <col min="21" max="21" width="23" style="9" customWidth="1"/>
    <col min="22" max="22" width="1" style="9" customWidth="1"/>
    <col min="23" max="23" width="26" style="9" customWidth="1"/>
    <col min="24" max="24" width="1" style="9" customWidth="1"/>
    <col min="25" max="25" width="32" style="9" customWidth="1"/>
    <col min="26" max="26" width="1" style="9" customWidth="1"/>
    <col min="27" max="27" width="9.140625" style="9" customWidth="1"/>
    <col min="28" max="16384" width="9.140625" style="9"/>
  </cols>
  <sheetData>
    <row r="2" spans="1:25" ht="26.25" x14ac:dyDescent="0.25">
      <c r="A2" s="53" t="s">
        <v>0</v>
      </c>
      <c r="B2" s="53" t="s">
        <v>0</v>
      </c>
      <c r="C2" s="53" t="s">
        <v>0</v>
      </c>
      <c r="D2" s="53" t="s">
        <v>0</v>
      </c>
      <c r="E2" s="53" t="s">
        <v>0</v>
      </c>
      <c r="F2" s="53" t="s">
        <v>0</v>
      </c>
      <c r="G2" s="53" t="s">
        <v>0</v>
      </c>
      <c r="H2" s="53" t="s">
        <v>0</v>
      </c>
      <c r="I2" s="53" t="s">
        <v>0</v>
      </c>
      <c r="J2" s="53" t="s">
        <v>0</v>
      </c>
      <c r="K2" s="53" t="s">
        <v>0</v>
      </c>
      <c r="L2" s="53" t="s">
        <v>0</v>
      </c>
      <c r="M2" s="53" t="s">
        <v>0</v>
      </c>
      <c r="N2" s="53" t="s">
        <v>0</v>
      </c>
      <c r="O2" s="53" t="s">
        <v>0</v>
      </c>
      <c r="P2" s="53" t="s">
        <v>0</v>
      </c>
      <c r="Q2" s="53" t="s">
        <v>0</v>
      </c>
      <c r="R2" s="53" t="s">
        <v>0</v>
      </c>
      <c r="S2" s="53" t="s">
        <v>0</v>
      </c>
      <c r="T2" s="53" t="s">
        <v>0</v>
      </c>
      <c r="U2" s="53" t="s">
        <v>0</v>
      </c>
      <c r="V2" s="53" t="s">
        <v>0</v>
      </c>
      <c r="W2" s="53" t="s">
        <v>0</v>
      </c>
      <c r="X2" s="53" t="s">
        <v>0</v>
      </c>
      <c r="Y2" s="53" t="s">
        <v>0</v>
      </c>
    </row>
    <row r="3" spans="1:25" ht="26.25" x14ac:dyDescent="0.25">
      <c r="A3" s="53" t="s">
        <v>1</v>
      </c>
      <c r="B3" s="53" t="s">
        <v>1</v>
      </c>
      <c r="C3" s="53" t="s">
        <v>1</v>
      </c>
      <c r="D3" s="53" t="s">
        <v>1</v>
      </c>
      <c r="E3" s="53" t="s">
        <v>1</v>
      </c>
      <c r="F3" s="53" t="s">
        <v>1</v>
      </c>
      <c r="G3" s="53" t="s">
        <v>1</v>
      </c>
      <c r="H3" s="53" t="s">
        <v>1</v>
      </c>
      <c r="I3" s="53" t="s">
        <v>1</v>
      </c>
      <c r="J3" s="53" t="s">
        <v>1</v>
      </c>
      <c r="K3" s="53" t="s">
        <v>1</v>
      </c>
      <c r="L3" s="53" t="s">
        <v>1</v>
      </c>
      <c r="M3" s="53" t="s">
        <v>1</v>
      </c>
      <c r="N3" s="53" t="s">
        <v>1</v>
      </c>
      <c r="O3" s="53" t="s">
        <v>1</v>
      </c>
      <c r="P3" s="53" t="s">
        <v>1</v>
      </c>
      <c r="Q3" s="53" t="s">
        <v>1</v>
      </c>
      <c r="R3" s="53" t="s">
        <v>1</v>
      </c>
      <c r="S3" s="53" t="s">
        <v>1</v>
      </c>
      <c r="T3" s="53" t="s">
        <v>1</v>
      </c>
      <c r="U3" s="53" t="s">
        <v>1</v>
      </c>
      <c r="V3" s="53" t="s">
        <v>1</v>
      </c>
      <c r="W3" s="53" t="s">
        <v>1</v>
      </c>
      <c r="X3" s="53" t="s">
        <v>1</v>
      </c>
      <c r="Y3" s="53" t="s">
        <v>1</v>
      </c>
    </row>
    <row r="4" spans="1:25" ht="26.25" x14ac:dyDescent="0.25">
      <c r="A4" s="53" t="s">
        <v>2</v>
      </c>
      <c r="B4" s="53" t="s">
        <v>2</v>
      </c>
      <c r="C4" s="53" t="s">
        <v>2</v>
      </c>
      <c r="D4" s="53" t="s">
        <v>2</v>
      </c>
      <c r="E4" s="53" t="s">
        <v>2</v>
      </c>
      <c r="F4" s="53" t="s">
        <v>2</v>
      </c>
      <c r="G4" s="53" t="s">
        <v>2</v>
      </c>
      <c r="H4" s="53" t="s">
        <v>2</v>
      </c>
      <c r="I4" s="53" t="s">
        <v>2</v>
      </c>
      <c r="J4" s="53" t="s">
        <v>2</v>
      </c>
      <c r="K4" s="53" t="s">
        <v>2</v>
      </c>
      <c r="L4" s="53" t="s">
        <v>2</v>
      </c>
      <c r="M4" s="53" t="s">
        <v>2</v>
      </c>
      <c r="N4" s="53" t="s">
        <v>2</v>
      </c>
      <c r="O4" s="53" t="s">
        <v>2</v>
      </c>
      <c r="P4" s="53" t="s">
        <v>2</v>
      </c>
      <c r="Q4" s="53" t="s">
        <v>2</v>
      </c>
      <c r="R4" s="53" t="s">
        <v>2</v>
      </c>
      <c r="S4" s="53" t="s">
        <v>2</v>
      </c>
      <c r="T4" s="53" t="s">
        <v>2</v>
      </c>
      <c r="U4" s="53" t="s">
        <v>2</v>
      </c>
      <c r="V4" s="53" t="s">
        <v>2</v>
      </c>
      <c r="W4" s="53" t="s">
        <v>2</v>
      </c>
      <c r="X4" s="53" t="s">
        <v>2</v>
      </c>
      <c r="Y4" s="53" t="s">
        <v>2</v>
      </c>
    </row>
    <row r="5" spans="1:25" ht="25.5" x14ac:dyDescent="0.25">
      <c r="B5" s="57" t="s">
        <v>342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</row>
    <row r="6" spans="1:25" ht="27" thickBot="1" x14ac:dyDescent="0.3">
      <c r="A6" s="52" t="s">
        <v>3</v>
      </c>
      <c r="C6" s="52" t="s">
        <v>4</v>
      </c>
      <c r="D6" s="52" t="s">
        <v>4</v>
      </c>
      <c r="E6" s="52" t="s">
        <v>4</v>
      </c>
      <c r="F6" s="52" t="s">
        <v>4</v>
      </c>
      <c r="G6" s="52" t="s">
        <v>4</v>
      </c>
      <c r="I6" s="52" t="s">
        <v>5</v>
      </c>
      <c r="J6" s="52" t="s">
        <v>5</v>
      </c>
      <c r="K6" s="52" t="s">
        <v>5</v>
      </c>
      <c r="L6" s="52" t="s">
        <v>5</v>
      </c>
      <c r="M6" s="52" t="s">
        <v>5</v>
      </c>
      <c r="N6" s="52" t="s">
        <v>5</v>
      </c>
      <c r="O6" s="52" t="s">
        <v>5</v>
      </c>
      <c r="Q6" s="52" t="s">
        <v>6</v>
      </c>
      <c r="R6" s="52" t="s">
        <v>6</v>
      </c>
      <c r="S6" s="52" t="s">
        <v>6</v>
      </c>
      <c r="T6" s="52" t="s">
        <v>6</v>
      </c>
      <c r="U6" s="52" t="s">
        <v>6</v>
      </c>
      <c r="V6" s="52" t="s">
        <v>6</v>
      </c>
      <c r="W6" s="52" t="s">
        <v>6</v>
      </c>
      <c r="X6" s="52" t="s">
        <v>6</v>
      </c>
      <c r="Y6" s="52" t="s">
        <v>6</v>
      </c>
    </row>
    <row r="7" spans="1:25" ht="27" thickBot="1" x14ac:dyDescent="0.3">
      <c r="A7" s="52" t="s">
        <v>3</v>
      </c>
      <c r="C7" s="52" t="s">
        <v>7</v>
      </c>
      <c r="E7" s="52" t="s">
        <v>8</v>
      </c>
      <c r="G7" s="52" t="s">
        <v>9</v>
      </c>
      <c r="I7" s="52" t="s">
        <v>10</v>
      </c>
      <c r="J7" s="52" t="s">
        <v>10</v>
      </c>
      <c r="K7" s="52" t="s">
        <v>10</v>
      </c>
      <c r="M7" s="52" t="s">
        <v>11</v>
      </c>
      <c r="N7" s="52" t="s">
        <v>11</v>
      </c>
      <c r="O7" s="52" t="s">
        <v>11</v>
      </c>
      <c r="Q7" s="52" t="s">
        <v>7</v>
      </c>
      <c r="S7" s="52" t="s">
        <v>12</v>
      </c>
      <c r="U7" s="52" t="s">
        <v>8</v>
      </c>
      <c r="W7" s="52" t="s">
        <v>9</v>
      </c>
      <c r="Y7" s="52" t="s">
        <v>13</v>
      </c>
    </row>
    <row r="8" spans="1:25" ht="27" thickBot="1" x14ac:dyDescent="0.3">
      <c r="A8" s="52" t="s">
        <v>3</v>
      </c>
      <c r="C8" s="52" t="s">
        <v>7</v>
      </c>
      <c r="E8" s="52" t="s">
        <v>8</v>
      </c>
      <c r="G8" s="52" t="s">
        <v>9</v>
      </c>
      <c r="I8" s="26" t="s">
        <v>7</v>
      </c>
      <c r="K8" s="26" t="s">
        <v>8</v>
      </c>
      <c r="M8" s="26" t="s">
        <v>7</v>
      </c>
      <c r="O8" s="26" t="s">
        <v>14</v>
      </c>
      <c r="Q8" s="52" t="s">
        <v>7</v>
      </c>
      <c r="S8" s="52" t="s">
        <v>12</v>
      </c>
      <c r="U8" s="52" t="s">
        <v>8</v>
      </c>
      <c r="W8" s="52" t="s">
        <v>9</v>
      </c>
      <c r="Y8" s="52" t="s">
        <v>13</v>
      </c>
    </row>
    <row r="9" spans="1:25" ht="21" x14ac:dyDescent="0.25">
      <c r="A9" s="7" t="s">
        <v>15</v>
      </c>
      <c r="C9" s="10">
        <v>9734830</v>
      </c>
      <c r="E9" s="10">
        <v>114446851300</v>
      </c>
      <c r="G9" s="10">
        <v>137805906920.052</v>
      </c>
      <c r="I9" s="10">
        <v>0</v>
      </c>
      <c r="K9" s="10">
        <v>0</v>
      </c>
      <c r="M9" s="10">
        <v>0</v>
      </c>
      <c r="O9" s="10">
        <v>0</v>
      </c>
      <c r="Q9" s="10">
        <v>9734830</v>
      </c>
      <c r="S9" s="10">
        <v>13960</v>
      </c>
      <c r="U9" s="10">
        <v>114446851300</v>
      </c>
      <c r="W9" s="10">
        <v>135859495805.362</v>
      </c>
      <c r="Y9" s="24">
        <v>1.0136581215312475E-3</v>
      </c>
    </row>
    <row r="10" spans="1:25" ht="21" x14ac:dyDescent="0.25">
      <c r="A10" s="7" t="s">
        <v>16</v>
      </c>
      <c r="C10" s="10">
        <v>14786951</v>
      </c>
      <c r="E10" s="10">
        <v>165858757254</v>
      </c>
      <c r="G10" s="10">
        <v>209471379307.73401</v>
      </c>
      <c r="I10" s="10">
        <v>0</v>
      </c>
      <c r="K10" s="10">
        <v>0</v>
      </c>
      <c r="M10" s="10">
        <v>0</v>
      </c>
      <c r="O10" s="10">
        <v>0</v>
      </c>
      <c r="Q10" s="10">
        <v>14786951</v>
      </c>
      <c r="S10" s="10">
        <v>16830</v>
      </c>
      <c r="U10" s="10">
        <v>165858757254</v>
      </c>
      <c r="W10" s="10">
        <v>248793458980.181</v>
      </c>
      <c r="Y10" s="24">
        <v>1.8562670852276077E-3</v>
      </c>
    </row>
    <row r="11" spans="1:25" ht="21" x14ac:dyDescent="0.25">
      <c r="A11" s="7" t="s">
        <v>17</v>
      </c>
      <c r="C11" s="10">
        <v>22507225</v>
      </c>
      <c r="E11" s="10">
        <v>241473383167</v>
      </c>
      <c r="G11" s="10">
        <v>315236354276.659</v>
      </c>
      <c r="I11" s="10">
        <v>0</v>
      </c>
      <c r="K11" s="10">
        <v>0</v>
      </c>
      <c r="M11" s="10">
        <v>0</v>
      </c>
      <c r="O11" s="10">
        <v>0</v>
      </c>
      <c r="Q11" s="10">
        <v>22507225</v>
      </c>
      <c r="S11" s="10">
        <v>14400</v>
      </c>
      <c r="U11" s="10">
        <v>241473383167</v>
      </c>
      <c r="W11" s="10">
        <v>324011670348.59998</v>
      </c>
      <c r="Y11" s="24">
        <v>2.4174759310920473E-3</v>
      </c>
    </row>
    <row r="12" spans="1:25" ht="21" x14ac:dyDescent="0.25">
      <c r="A12" s="7" t="s">
        <v>18</v>
      </c>
      <c r="C12" s="10">
        <v>56270503</v>
      </c>
      <c r="E12" s="10">
        <v>899999990968</v>
      </c>
      <c r="G12" s="10">
        <v>955473140940</v>
      </c>
      <c r="I12" s="10">
        <v>87180360</v>
      </c>
      <c r="K12" s="10">
        <v>1499999991855.6001</v>
      </c>
      <c r="M12" s="10">
        <v>0</v>
      </c>
      <c r="O12" s="10">
        <v>0</v>
      </c>
      <c r="Q12" s="10">
        <v>143450863</v>
      </c>
      <c r="S12" s="10">
        <v>17345</v>
      </c>
      <c r="U12" s="10">
        <v>2399999982824</v>
      </c>
      <c r="W12" s="10">
        <v>2488155218735</v>
      </c>
      <c r="Y12" s="24">
        <v>1.8564316981673563E-2</v>
      </c>
    </row>
    <row r="13" spans="1:25" ht="21" x14ac:dyDescent="0.25">
      <c r="A13" s="7" t="s">
        <v>19</v>
      </c>
      <c r="C13" s="10">
        <v>3700000</v>
      </c>
      <c r="E13" s="10">
        <v>37018037500</v>
      </c>
      <c r="G13" s="10">
        <v>36983211250</v>
      </c>
      <c r="I13" s="10">
        <v>0</v>
      </c>
      <c r="K13" s="10">
        <v>0</v>
      </c>
      <c r="M13" s="10">
        <v>0</v>
      </c>
      <c r="O13" s="10">
        <v>0</v>
      </c>
      <c r="Q13" s="10">
        <v>3700000</v>
      </c>
      <c r="S13" s="10">
        <v>10312</v>
      </c>
      <c r="U13" s="10">
        <v>37018037500</v>
      </c>
      <c r="W13" s="10">
        <v>38137087441</v>
      </c>
      <c r="Y13" s="24">
        <v>2.845437353271207E-4</v>
      </c>
    </row>
    <row r="14" spans="1:25" ht="21" x14ac:dyDescent="0.25">
      <c r="A14" s="7" t="s">
        <v>20</v>
      </c>
      <c r="C14" s="10">
        <v>11751359</v>
      </c>
      <c r="E14" s="10">
        <v>529257563820</v>
      </c>
      <c r="G14" s="10">
        <v>649782425505.10706</v>
      </c>
      <c r="I14" s="10">
        <v>0</v>
      </c>
      <c r="K14" s="10">
        <v>0</v>
      </c>
      <c r="M14" s="10">
        <v>0</v>
      </c>
      <c r="O14" s="10">
        <v>0</v>
      </c>
      <c r="Q14" s="10">
        <v>11751359</v>
      </c>
      <c r="S14" s="10">
        <v>60727</v>
      </c>
      <c r="U14" s="10">
        <v>529257563820</v>
      </c>
      <c r="W14" s="10">
        <v>713421394931.27197</v>
      </c>
      <c r="Y14" s="24">
        <v>5.3228917622532056E-3</v>
      </c>
    </row>
    <row r="15" spans="1:25" ht="21" x14ac:dyDescent="0.25">
      <c r="A15" s="7" t="s">
        <v>21</v>
      </c>
      <c r="C15" s="10">
        <v>219429774</v>
      </c>
      <c r="E15" s="10">
        <v>2999999984173</v>
      </c>
      <c r="G15" s="10">
        <v>3022645136850</v>
      </c>
      <c r="I15" s="10">
        <v>0</v>
      </c>
      <c r="K15" s="10">
        <v>0</v>
      </c>
      <c r="M15" s="10">
        <v>0</v>
      </c>
      <c r="O15" s="10">
        <v>0</v>
      </c>
      <c r="Q15" s="10">
        <v>219429774</v>
      </c>
      <c r="S15" s="10">
        <v>14112</v>
      </c>
      <c r="U15" s="10">
        <v>2999999984173</v>
      </c>
      <c r="W15" s="10">
        <v>3096592970688</v>
      </c>
      <c r="Y15" s="24">
        <v>2.3103917729176349E-2</v>
      </c>
    </row>
    <row r="16" spans="1:25" ht="21" x14ac:dyDescent="0.25">
      <c r="A16" s="7" t="s">
        <v>22</v>
      </c>
      <c r="C16" s="10">
        <v>8245382</v>
      </c>
      <c r="E16" s="10">
        <v>99999992896</v>
      </c>
      <c r="G16" s="10">
        <v>116243395436</v>
      </c>
      <c r="I16" s="10">
        <v>0</v>
      </c>
      <c r="K16" s="10">
        <v>0</v>
      </c>
      <c r="M16" s="10">
        <v>0</v>
      </c>
      <c r="O16" s="10">
        <v>0</v>
      </c>
      <c r="Q16" s="10">
        <v>8245382</v>
      </c>
      <c r="S16" s="10">
        <v>14938</v>
      </c>
      <c r="U16" s="10">
        <v>99999992896</v>
      </c>
      <c r="W16" s="10">
        <v>123169516316</v>
      </c>
      <c r="Y16" s="24">
        <v>9.1897721096843149E-4</v>
      </c>
    </row>
    <row r="17" spans="1:25" ht="21" x14ac:dyDescent="0.25">
      <c r="A17" s="7" t="s">
        <v>23</v>
      </c>
      <c r="C17" s="10">
        <v>5159692</v>
      </c>
      <c r="E17" s="21">
        <v>99999990652</v>
      </c>
      <c r="F17" s="22"/>
      <c r="G17" s="21">
        <v>112336814224</v>
      </c>
      <c r="H17" s="22"/>
      <c r="I17" s="21">
        <v>0</v>
      </c>
      <c r="J17" s="22"/>
      <c r="K17" s="21">
        <v>0</v>
      </c>
      <c r="L17" s="22"/>
      <c r="M17" s="21">
        <v>0</v>
      </c>
      <c r="N17" s="22"/>
      <c r="O17" s="21">
        <v>0</v>
      </c>
      <c r="P17" s="22"/>
      <c r="Q17" s="21">
        <v>5159692</v>
      </c>
      <c r="R17" s="22"/>
      <c r="S17" s="21">
        <v>22801</v>
      </c>
      <c r="T17" s="22"/>
      <c r="U17" s="21">
        <v>99999990652</v>
      </c>
      <c r="V17" s="22"/>
      <c r="W17" s="21">
        <v>117646137292</v>
      </c>
      <c r="X17" s="22"/>
      <c r="Y17" s="43">
        <v>8.7776685630912938E-4</v>
      </c>
    </row>
    <row r="18" spans="1:25" ht="21" x14ac:dyDescent="0.25">
      <c r="A18" s="7" t="s">
        <v>24</v>
      </c>
      <c r="C18" s="10">
        <v>5274123</v>
      </c>
      <c r="E18" s="21">
        <v>199999932631</v>
      </c>
      <c r="F18" s="22"/>
      <c r="G18" s="21">
        <v>224751477522</v>
      </c>
      <c r="H18" s="22"/>
      <c r="I18" s="21">
        <v>0</v>
      </c>
      <c r="J18" s="22"/>
      <c r="K18" s="21">
        <v>0</v>
      </c>
      <c r="L18" s="22"/>
      <c r="M18" s="21">
        <v>0</v>
      </c>
      <c r="N18" s="22"/>
      <c r="O18" s="21">
        <v>0</v>
      </c>
      <c r="P18" s="22"/>
      <c r="Q18" s="21">
        <v>5274123</v>
      </c>
      <c r="R18" s="22"/>
      <c r="S18" s="21">
        <v>46584</v>
      </c>
      <c r="T18" s="22"/>
      <c r="U18" s="21">
        <v>199999932631</v>
      </c>
      <c r="V18" s="22"/>
      <c r="W18" s="21">
        <v>245689745832</v>
      </c>
      <c r="X18" s="22"/>
      <c r="Y18" s="43">
        <v>1.8331100433078863E-3</v>
      </c>
    </row>
    <row r="19" spans="1:25" ht="21" x14ac:dyDescent="0.25">
      <c r="A19" s="7" t="s">
        <v>25</v>
      </c>
      <c r="C19" s="10">
        <v>7806109</v>
      </c>
      <c r="E19" s="21">
        <v>529999900514</v>
      </c>
      <c r="F19" s="22"/>
      <c r="G19" s="21">
        <v>606487832646</v>
      </c>
      <c r="H19" s="22"/>
      <c r="I19" s="21">
        <v>0</v>
      </c>
      <c r="J19" s="22"/>
      <c r="K19" s="21">
        <v>0</v>
      </c>
      <c r="L19" s="22"/>
      <c r="M19" s="21">
        <v>0</v>
      </c>
      <c r="N19" s="22"/>
      <c r="O19" s="21">
        <v>0</v>
      </c>
      <c r="P19" s="22"/>
      <c r="Q19" s="21">
        <v>7806109</v>
      </c>
      <c r="R19" s="22"/>
      <c r="S19" s="21">
        <v>82115</v>
      </c>
      <c r="T19" s="22"/>
      <c r="U19" s="21">
        <v>529999900514</v>
      </c>
      <c r="V19" s="22"/>
      <c r="W19" s="21">
        <v>640998640535</v>
      </c>
      <c r="X19" s="22"/>
      <c r="Y19" s="43">
        <v>4.7825400353292595E-3</v>
      </c>
    </row>
    <row r="20" spans="1:25" ht="21" x14ac:dyDescent="0.25">
      <c r="A20" s="7" t="s">
        <v>26</v>
      </c>
      <c r="C20" s="10">
        <v>30293646</v>
      </c>
      <c r="E20" s="21">
        <v>399999983523</v>
      </c>
      <c r="F20" s="22"/>
      <c r="G20" s="21">
        <v>454949975628</v>
      </c>
      <c r="H20" s="22"/>
      <c r="I20" s="21">
        <v>0</v>
      </c>
      <c r="J20" s="22"/>
      <c r="K20" s="21">
        <v>0</v>
      </c>
      <c r="L20" s="22"/>
      <c r="M20" s="21">
        <v>0</v>
      </c>
      <c r="N20" s="22"/>
      <c r="O20" s="21">
        <v>0</v>
      </c>
      <c r="P20" s="22"/>
      <c r="Q20" s="21">
        <v>30293646</v>
      </c>
      <c r="R20" s="22"/>
      <c r="S20" s="21">
        <v>15890</v>
      </c>
      <c r="T20" s="22"/>
      <c r="U20" s="21">
        <v>399999983523</v>
      </c>
      <c r="V20" s="22"/>
      <c r="W20" s="21">
        <v>481366034940</v>
      </c>
      <c r="X20" s="22"/>
      <c r="Y20" s="43">
        <v>3.5915089177518318E-3</v>
      </c>
    </row>
    <row r="21" spans="1:25" ht="21.75" thickBot="1" x14ac:dyDescent="0.3">
      <c r="A21" s="7" t="s">
        <v>27</v>
      </c>
      <c r="C21" s="10">
        <v>6059817</v>
      </c>
      <c r="E21" s="21">
        <v>741132665194</v>
      </c>
      <c r="F21" s="22"/>
      <c r="G21" s="21">
        <v>878383794127.70105</v>
      </c>
      <c r="H21" s="22"/>
      <c r="I21" s="21">
        <v>0</v>
      </c>
      <c r="J21" s="22"/>
      <c r="K21" s="21">
        <v>0</v>
      </c>
      <c r="L21" s="22"/>
      <c r="M21" s="21">
        <v>0</v>
      </c>
      <c r="N21" s="22"/>
      <c r="O21" s="21">
        <v>0</v>
      </c>
      <c r="P21" s="22"/>
      <c r="Q21" s="21">
        <v>6059817</v>
      </c>
      <c r="R21" s="22"/>
      <c r="S21" s="21">
        <v>146747</v>
      </c>
      <c r="T21" s="22"/>
      <c r="U21" s="21">
        <v>741132665194</v>
      </c>
      <c r="V21" s="22"/>
      <c r="W21" s="21">
        <v>888856463589.74597</v>
      </c>
      <c r="X21" s="22"/>
      <c r="Y21" s="43">
        <v>6.6318262691339213E-3</v>
      </c>
    </row>
    <row r="22" spans="1:25" s="7" customFormat="1" ht="21.75" thickBot="1" x14ac:dyDescent="0.3">
      <c r="A22" s="7" t="s">
        <v>33</v>
      </c>
      <c r="C22" s="7" t="s">
        <v>33</v>
      </c>
      <c r="E22" s="30">
        <f>SUM(E9:E21)</f>
        <v>7059187033592</v>
      </c>
      <c r="F22" s="31"/>
      <c r="G22" s="30">
        <f>SUM(G9:G21)</f>
        <v>7720550844633.2539</v>
      </c>
      <c r="H22" s="31"/>
      <c r="I22" s="31" t="s">
        <v>33</v>
      </c>
      <c r="J22" s="31"/>
      <c r="K22" s="30">
        <f>SUM(K9:K21)</f>
        <v>1499999991855.6001</v>
      </c>
      <c r="L22" s="31"/>
      <c r="M22" s="31" t="s">
        <v>33</v>
      </c>
      <c r="N22" s="31"/>
      <c r="O22" s="30">
        <f>SUM(O9:O21)</f>
        <v>0</v>
      </c>
      <c r="P22" s="31"/>
      <c r="Q22" s="31" t="s">
        <v>33</v>
      </c>
      <c r="R22" s="31"/>
      <c r="S22" s="31" t="s">
        <v>33</v>
      </c>
      <c r="T22" s="31"/>
      <c r="U22" s="30">
        <f>SUM(U9:U21)</f>
        <v>8559187025448</v>
      </c>
      <c r="V22" s="31"/>
      <c r="W22" s="30">
        <f>SUM(W9:W21)</f>
        <v>9542697835434.1602</v>
      </c>
      <c r="X22" s="31"/>
      <c r="Y22" s="48">
        <f>SUM(Y9:Y21)</f>
        <v>7.1198800679081603E-2</v>
      </c>
    </row>
    <row r="23" spans="1:25" ht="19.5" thickTop="1" x14ac:dyDescent="0.25"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x14ac:dyDescent="0.25"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49"/>
      <c r="X24" s="22"/>
      <c r="Y24" s="22"/>
    </row>
    <row r="25" spans="1:25" x14ac:dyDescent="0.25">
      <c r="W25" s="10"/>
    </row>
  </sheetData>
  <mergeCells count="18">
    <mergeCell ref="U7:U8"/>
    <mergeCell ref="B5:X5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37"/>
  <sheetViews>
    <sheetView rightToLeft="1" topLeftCell="D1" zoomScale="70" zoomScaleNormal="70" workbookViewId="0">
      <selection activeCell="D5" sqref="D5:AL5"/>
    </sheetView>
  </sheetViews>
  <sheetFormatPr defaultRowHeight="18.75" x14ac:dyDescent="0.45"/>
  <cols>
    <col min="1" max="1" width="31.140625" style="20" customWidth="1"/>
    <col min="2" max="2" width="1" style="20" customWidth="1"/>
    <col min="3" max="3" width="25" style="20" customWidth="1"/>
    <col min="4" max="4" width="1" style="20" customWidth="1"/>
    <col min="5" max="5" width="22" style="20" customWidth="1"/>
    <col min="6" max="6" width="1" style="20" customWidth="1"/>
    <col min="7" max="7" width="20" style="20" customWidth="1"/>
    <col min="8" max="8" width="1" style="20" customWidth="1"/>
    <col min="9" max="9" width="20" style="20" customWidth="1"/>
    <col min="10" max="10" width="1" style="20" customWidth="1"/>
    <col min="11" max="11" width="14" style="20" customWidth="1"/>
    <col min="12" max="12" width="1" style="20" customWidth="1"/>
    <col min="13" max="13" width="14" style="20" customWidth="1"/>
    <col min="14" max="14" width="1" style="20" customWidth="1"/>
    <col min="15" max="15" width="18" style="20" customWidth="1"/>
    <col min="16" max="16" width="1" style="20" customWidth="1"/>
    <col min="17" max="17" width="24" style="20" customWidth="1"/>
    <col min="18" max="18" width="1" style="20" customWidth="1"/>
    <col min="19" max="19" width="24" style="20" customWidth="1"/>
    <col min="20" max="20" width="1" style="20" customWidth="1"/>
    <col min="21" max="21" width="17" style="20" customWidth="1"/>
    <col min="22" max="22" width="1" style="20" customWidth="1"/>
    <col min="23" max="23" width="23" style="20" customWidth="1"/>
    <col min="24" max="24" width="1" style="20" customWidth="1"/>
    <col min="25" max="25" width="15" style="20" customWidth="1"/>
    <col min="26" max="26" width="1" style="20" customWidth="1"/>
    <col min="27" max="27" width="21" style="20" customWidth="1"/>
    <col min="28" max="28" width="1" style="20" customWidth="1"/>
    <col min="29" max="29" width="18" style="20" customWidth="1"/>
    <col min="30" max="30" width="1" style="20" customWidth="1"/>
    <col min="31" max="31" width="23" style="20" customWidth="1"/>
    <col min="32" max="32" width="1" style="20" customWidth="1"/>
    <col min="33" max="33" width="24" style="20" customWidth="1"/>
    <col min="34" max="34" width="1" style="20" customWidth="1"/>
    <col min="35" max="35" width="24" style="20" customWidth="1"/>
    <col min="36" max="36" width="1" style="20" customWidth="1"/>
    <col min="37" max="37" width="32" style="20" customWidth="1"/>
    <col min="38" max="38" width="1" style="20" customWidth="1"/>
    <col min="39" max="39" width="9.140625" style="20" customWidth="1"/>
    <col min="40" max="16384" width="9.140625" style="20"/>
  </cols>
  <sheetData>
    <row r="2" spans="1:38" ht="26.25" x14ac:dyDescent="0.45">
      <c r="A2" s="51" t="s">
        <v>0</v>
      </c>
      <c r="B2" s="51" t="s">
        <v>0</v>
      </c>
      <c r="C2" s="51" t="s">
        <v>0</v>
      </c>
      <c r="D2" s="51" t="s">
        <v>0</v>
      </c>
      <c r="E2" s="51" t="s">
        <v>0</v>
      </c>
      <c r="F2" s="51" t="s">
        <v>0</v>
      </c>
      <c r="G2" s="51" t="s">
        <v>0</v>
      </c>
      <c r="H2" s="51" t="s">
        <v>0</v>
      </c>
      <c r="I2" s="51" t="s">
        <v>0</v>
      </c>
      <c r="J2" s="51" t="s">
        <v>0</v>
      </c>
      <c r="K2" s="51" t="s">
        <v>0</v>
      </c>
      <c r="L2" s="51" t="s">
        <v>0</v>
      </c>
      <c r="M2" s="51" t="s">
        <v>0</v>
      </c>
      <c r="N2" s="51" t="s">
        <v>0</v>
      </c>
      <c r="O2" s="51" t="s">
        <v>0</v>
      </c>
      <c r="P2" s="51" t="s">
        <v>0</v>
      </c>
      <c r="Q2" s="51" t="s">
        <v>0</v>
      </c>
      <c r="R2" s="51" t="s">
        <v>0</v>
      </c>
      <c r="S2" s="51" t="s">
        <v>0</v>
      </c>
      <c r="T2" s="51" t="s">
        <v>0</v>
      </c>
      <c r="U2" s="51" t="s">
        <v>0</v>
      </c>
      <c r="V2" s="51" t="s">
        <v>0</v>
      </c>
      <c r="W2" s="51" t="s">
        <v>0</v>
      </c>
      <c r="X2" s="51" t="s">
        <v>0</v>
      </c>
      <c r="Y2" s="51" t="s">
        <v>0</v>
      </c>
      <c r="Z2" s="51" t="s">
        <v>0</v>
      </c>
      <c r="AA2" s="51" t="s">
        <v>0</v>
      </c>
      <c r="AB2" s="51" t="s">
        <v>0</v>
      </c>
      <c r="AC2" s="51" t="s">
        <v>0</v>
      </c>
      <c r="AD2" s="51" t="s">
        <v>0</v>
      </c>
      <c r="AE2" s="51" t="s">
        <v>0</v>
      </c>
      <c r="AF2" s="51" t="s">
        <v>0</v>
      </c>
      <c r="AG2" s="51" t="s">
        <v>0</v>
      </c>
      <c r="AH2" s="51" t="s">
        <v>0</v>
      </c>
      <c r="AI2" s="51" t="s">
        <v>0</v>
      </c>
      <c r="AJ2" s="51" t="s">
        <v>0</v>
      </c>
      <c r="AK2" s="51" t="s">
        <v>0</v>
      </c>
    </row>
    <row r="3" spans="1:38" ht="26.25" x14ac:dyDescent="0.45">
      <c r="A3" s="51" t="s">
        <v>1</v>
      </c>
      <c r="B3" s="51" t="s">
        <v>1</v>
      </c>
      <c r="C3" s="51" t="s">
        <v>1</v>
      </c>
      <c r="D3" s="51" t="s">
        <v>1</v>
      </c>
      <c r="E3" s="51" t="s">
        <v>1</v>
      </c>
      <c r="F3" s="51" t="s">
        <v>1</v>
      </c>
      <c r="G3" s="51" t="s">
        <v>1</v>
      </c>
      <c r="H3" s="51" t="s">
        <v>1</v>
      </c>
      <c r="I3" s="51" t="s">
        <v>1</v>
      </c>
      <c r="J3" s="51" t="s">
        <v>1</v>
      </c>
      <c r="K3" s="51" t="s">
        <v>1</v>
      </c>
      <c r="L3" s="51" t="s">
        <v>1</v>
      </c>
      <c r="M3" s="51" t="s">
        <v>1</v>
      </c>
      <c r="N3" s="51" t="s">
        <v>1</v>
      </c>
      <c r="O3" s="51" t="s">
        <v>1</v>
      </c>
      <c r="P3" s="51" t="s">
        <v>1</v>
      </c>
      <c r="Q3" s="51" t="s">
        <v>1</v>
      </c>
      <c r="R3" s="51" t="s">
        <v>1</v>
      </c>
      <c r="S3" s="51" t="s">
        <v>1</v>
      </c>
      <c r="T3" s="51" t="s">
        <v>1</v>
      </c>
      <c r="U3" s="51" t="s">
        <v>1</v>
      </c>
      <c r="V3" s="51" t="s">
        <v>1</v>
      </c>
      <c r="W3" s="51" t="s">
        <v>1</v>
      </c>
      <c r="X3" s="51" t="s">
        <v>1</v>
      </c>
      <c r="Y3" s="51" t="s">
        <v>1</v>
      </c>
      <c r="Z3" s="51" t="s">
        <v>1</v>
      </c>
      <c r="AA3" s="51" t="s">
        <v>1</v>
      </c>
      <c r="AB3" s="51" t="s">
        <v>1</v>
      </c>
      <c r="AC3" s="51" t="s">
        <v>1</v>
      </c>
      <c r="AD3" s="51" t="s">
        <v>1</v>
      </c>
      <c r="AE3" s="51" t="s">
        <v>1</v>
      </c>
      <c r="AF3" s="51" t="s">
        <v>1</v>
      </c>
      <c r="AG3" s="51" t="s">
        <v>1</v>
      </c>
      <c r="AH3" s="51" t="s">
        <v>1</v>
      </c>
      <c r="AI3" s="51" t="s">
        <v>1</v>
      </c>
      <c r="AJ3" s="51" t="s">
        <v>1</v>
      </c>
      <c r="AK3" s="51" t="s">
        <v>1</v>
      </c>
    </row>
    <row r="4" spans="1:38" ht="26.25" x14ac:dyDescent="0.45">
      <c r="A4" s="51" t="s">
        <v>2</v>
      </c>
      <c r="B4" s="51" t="s">
        <v>2</v>
      </c>
      <c r="C4" s="51" t="s">
        <v>2</v>
      </c>
      <c r="D4" s="51" t="s">
        <v>2</v>
      </c>
      <c r="E4" s="51" t="s">
        <v>2</v>
      </c>
      <c r="F4" s="51" t="s">
        <v>2</v>
      </c>
      <c r="G4" s="51" t="s">
        <v>2</v>
      </c>
      <c r="H4" s="51" t="s">
        <v>2</v>
      </c>
      <c r="I4" s="51" t="s">
        <v>2</v>
      </c>
      <c r="J4" s="51" t="s">
        <v>2</v>
      </c>
      <c r="K4" s="51" t="s">
        <v>2</v>
      </c>
      <c r="L4" s="51" t="s">
        <v>2</v>
      </c>
      <c r="M4" s="51" t="s">
        <v>2</v>
      </c>
      <c r="N4" s="51" t="s">
        <v>2</v>
      </c>
      <c r="O4" s="51" t="s">
        <v>2</v>
      </c>
      <c r="P4" s="51" t="s">
        <v>2</v>
      </c>
      <c r="Q4" s="51" t="s">
        <v>2</v>
      </c>
      <c r="R4" s="51" t="s">
        <v>2</v>
      </c>
      <c r="S4" s="51" t="s">
        <v>2</v>
      </c>
      <c r="T4" s="51" t="s">
        <v>2</v>
      </c>
      <c r="U4" s="51" t="s">
        <v>2</v>
      </c>
      <c r="V4" s="51" t="s">
        <v>2</v>
      </c>
      <c r="W4" s="51" t="s">
        <v>2</v>
      </c>
      <c r="X4" s="51" t="s">
        <v>2</v>
      </c>
      <c r="Y4" s="51" t="s">
        <v>2</v>
      </c>
      <c r="Z4" s="51" t="s">
        <v>2</v>
      </c>
      <c r="AA4" s="51" t="s">
        <v>2</v>
      </c>
      <c r="AB4" s="51" t="s">
        <v>2</v>
      </c>
      <c r="AC4" s="51" t="s">
        <v>2</v>
      </c>
      <c r="AD4" s="51" t="s">
        <v>2</v>
      </c>
      <c r="AE4" s="51" t="s">
        <v>2</v>
      </c>
      <c r="AF4" s="51" t="s">
        <v>2</v>
      </c>
      <c r="AG4" s="51" t="s">
        <v>2</v>
      </c>
      <c r="AH4" s="51" t="s">
        <v>2</v>
      </c>
      <c r="AI4" s="51" t="s">
        <v>2</v>
      </c>
      <c r="AJ4" s="51" t="s">
        <v>2</v>
      </c>
      <c r="AK4" s="51" t="s">
        <v>2</v>
      </c>
    </row>
    <row r="5" spans="1:38" ht="25.5" x14ac:dyDescent="0.45">
      <c r="D5" s="57" t="s">
        <v>343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</row>
    <row r="6" spans="1:38" ht="26.25" x14ac:dyDescent="0.45">
      <c r="A6" s="50" t="s">
        <v>42</v>
      </c>
      <c r="B6" s="50" t="s">
        <v>42</v>
      </c>
      <c r="C6" s="50" t="s">
        <v>42</v>
      </c>
      <c r="D6" s="50" t="s">
        <v>42</v>
      </c>
      <c r="E6" s="50" t="s">
        <v>42</v>
      </c>
      <c r="F6" s="50" t="s">
        <v>42</v>
      </c>
      <c r="G6" s="50" t="s">
        <v>42</v>
      </c>
      <c r="H6" s="50" t="s">
        <v>42</v>
      </c>
      <c r="I6" s="50" t="s">
        <v>42</v>
      </c>
      <c r="J6" s="50" t="s">
        <v>42</v>
      </c>
      <c r="K6" s="50" t="s">
        <v>42</v>
      </c>
      <c r="L6" s="50" t="s">
        <v>42</v>
      </c>
      <c r="M6" s="50" t="s">
        <v>42</v>
      </c>
      <c r="O6" s="50" t="s">
        <v>4</v>
      </c>
      <c r="P6" s="50" t="s">
        <v>4</v>
      </c>
      <c r="Q6" s="50" t="s">
        <v>4</v>
      </c>
      <c r="R6" s="50" t="s">
        <v>4</v>
      </c>
      <c r="S6" s="50" t="s">
        <v>4</v>
      </c>
      <c r="U6" s="50" t="s">
        <v>5</v>
      </c>
      <c r="V6" s="50" t="s">
        <v>5</v>
      </c>
      <c r="W6" s="50" t="s">
        <v>5</v>
      </c>
      <c r="X6" s="50" t="s">
        <v>5</v>
      </c>
      <c r="Y6" s="50" t="s">
        <v>5</v>
      </c>
      <c r="Z6" s="50" t="s">
        <v>5</v>
      </c>
      <c r="AA6" s="50" t="s">
        <v>5</v>
      </c>
      <c r="AC6" s="50" t="s">
        <v>6</v>
      </c>
      <c r="AD6" s="50" t="s">
        <v>6</v>
      </c>
      <c r="AE6" s="50" t="s">
        <v>6</v>
      </c>
      <c r="AF6" s="50" t="s">
        <v>6</v>
      </c>
      <c r="AG6" s="50" t="s">
        <v>6</v>
      </c>
      <c r="AH6" s="50" t="s">
        <v>6</v>
      </c>
      <c r="AI6" s="50" t="s">
        <v>6</v>
      </c>
      <c r="AJ6" s="50" t="s">
        <v>6</v>
      </c>
      <c r="AK6" s="50" t="s">
        <v>6</v>
      </c>
    </row>
    <row r="7" spans="1:38" ht="26.25" x14ac:dyDescent="0.45">
      <c r="A7" s="50" t="s">
        <v>43</v>
      </c>
      <c r="C7" s="50" t="s">
        <v>44</v>
      </c>
      <c r="E7" s="50" t="s">
        <v>45</v>
      </c>
      <c r="G7" s="50" t="s">
        <v>46</v>
      </c>
      <c r="I7" s="50" t="s">
        <v>47</v>
      </c>
      <c r="K7" s="50" t="s">
        <v>48</v>
      </c>
      <c r="M7" s="50" t="s">
        <v>37</v>
      </c>
      <c r="O7" s="50" t="s">
        <v>7</v>
      </c>
      <c r="Q7" s="50" t="s">
        <v>8</v>
      </c>
      <c r="S7" s="50" t="s">
        <v>9</v>
      </c>
      <c r="U7" s="50" t="s">
        <v>10</v>
      </c>
      <c r="V7" s="50" t="s">
        <v>10</v>
      </c>
      <c r="W7" s="50" t="s">
        <v>10</v>
      </c>
      <c r="Y7" s="50" t="s">
        <v>11</v>
      </c>
      <c r="Z7" s="50" t="s">
        <v>11</v>
      </c>
      <c r="AA7" s="50" t="s">
        <v>11</v>
      </c>
      <c r="AC7" s="50" t="s">
        <v>7</v>
      </c>
      <c r="AE7" s="50" t="s">
        <v>49</v>
      </c>
      <c r="AG7" s="50" t="s">
        <v>8</v>
      </c>
      <c r="AI7" s="50" t="s">
        <v>9</v>
      </c>
      <c r="AK7" s="50" t="s">
        <v>13</v>
      </c>
    </row>
    <row r="8" spans="1:38" ht="26.25" x14ac:dyDescent="0.45">
      <c r="A8" s="50" t="s">
        <v>43</v>
      </c>
      <c r="C8" s="50" t="s">
        <v>44</v>
      </c>
      <c r="E8" s="50" t="s">
        <v>45</v>
      </c>
      <c r="G8" s="50" t="s">
        <v>46</v>
      </c>
      <c r="I8" s="50" t="s">
        <v>47</v>
      </c>
      <c r="K8" s="50" t="s">
        <v>48</v>
      </c>
      <c r="M8" s="50" t="s">
        <v>37</v>
      </c>
      <c r="O8" s="50" t="s">
        <v>7</v>
      </c>
      <c r="Q8" s="50" t="s">
        <v>8</v>
      </c>
      <c r="S8" s="50" t="s">
        <v>9</v>
      </c>
      <c r="U8" s="50" t="s">
        <v>7</v>
      </c>
      <c r="W8" s="50" t="s">
        <v>8</v>
      </c>
      <c r="Y8" s="50" t="s">
        <v>7</v>
      </c>
      <c r="AA8" s="50" t="s">
        <v>14</v>
      </c>
      <c r="AC8" s="50" t="s">
        <v>7</v>
      </c>
      <c r="AE8" s="50" t="s">
        <v>49</v>
      </c>
      <c r="AG8" s="50" t="s">
        <v>8</v>
      </c>
      <c r="AI8" s="50" t="s">
        <v>9</v>
      </c>
      <c r="AK8" s="50" t="s">
        <v>13</v>
      </c>
    </row>
    <row r="9" spans="1:38" ht="21" x14ac:dyDescent="0.55000000000000004">
      <c r="A9" s="29" t="s">
        <v>50</v>
      </c>
      <c r="C9" s="22" t="s">
        <v>51</v>
      </c>
      <c r="D9" s="22"/>
      <c r="E9" s="22" t="s">
        <v>51</v>
      </c>
      <c r="F9" s="22"/>
      <c r="G9" s="22" t="s">
        <v>52</v>
      </c>
      <c r="H9" s="22"/>
      <c r="I9" s="22" t="s">
        <v>53</v>
      </c>
      <c r="J9" s="22"/>
      <c r="K9" s="21">
        <v>18</v>
      </c>
      <c r="L9" s="22"/>
      <c r="M9" s="21">
        <v>18</v>
      </c>
      <c r="N9" s="22"/>
      <c r="O9" s="21">
        <v>1050000</v>
      </c>
      <c r="P9" s="22"/>
      <c r="Q9" s="21">
        <v>969087250000</v>
      </c>
      <c r="R9" s="22"/>
      <c r="S9" s="21">
        <v>996011353064</v>
      </c>
      <c r="T9" s="22"/>
      <c r="U9" s="21">
        <v>0</v>
      </c>
      <c r="V9" s="22"/>
      <c r="W9" s="21">
        <v>0</v>
      </c>
      <c r="X9" s="22"/>
      <c r="Y9" s="21">
        <v>0</v>
      </c>
      <c r="Z9" s="22"/>
      <c r="AA9" s="21">
        <v>0</v>
      </c>
      <c r="AB9" s="22"/>
      <c r="AC9" s="21">
        <v>1050000</v>
      </c>
      <c r="AD9" s="22"/>
      <c r="AE9" s="21">
        <v>958829</v>
      </c>
      <c r="AF9" s="22"/>
      <c r="AG9" s="21">
        <v>969087250000</v>
      </c>
      <c r="AH9" s="22"/>
      <c r="AI9" s="21">
        <v>1006731437645</v>
      </c>
      <c r="AJ9" s="22"/>
      <c r="AK9" s="43">
        <v>7.51130049409036E-3</v>
      </c>
    </row>
    <row r="10" spans="1:38" ht="21" x14ac:dyDescent="0.55000000000000004">
      <c r="A10" s="29" t="s">
        <v>54</v>
      </c>
      <c r="C10" s="22" t="s">
        <v>51</v>
      </c>
      <c r="D10" s="22"/>
      <c r="E10" s="22" t="s">
        <v>51</v>
      </c>
      <c r="F10" s="22"/>
      <c r="G10" s="22" t="s">
        <v>55</v>
      </c>
      <c r="H10" s="22"/>
      <c r="I10" s="22" t="s">
        <v>56</v>
      </c>
      <c r="J10" s="22"/>
      <c r="K10" s="21">
        <v>18</v>
      </c>
      <c r="L10" s="22"/>
      <c r="M10" s="21">
        <v>18</v>
      </c>
      <c r="N10" s="22"/>
      <c r="O10" s="21">
        <v>4000000</v>
      </c>
      <c r="P10" s="22"/>
      <c r="Q10" s="21">
        <v>3842224375000</v>
      </c>
      <c r="R10" s="22"/>
      <c r="S10" s="21">
        <v>3924532321679</v>
      </c>
      <c r="T10" s="22"/>
      <c r="U10" s="21">
        <v>0</v>
      </c>
      <c r="V10" s="22"/>
      <c r="W10" s="21">
        <v>0</v>
      </c>
      <c r="X10" s="22"/>
      <c r="Y10" s="21">
        <v>0</v>
      </c>
      <c r="Z10" s="22"/>
      <c r="AA10" s="21">
        <v>0</v>
      </c>
      <c r="AB10" s="22"/>
      <c r="AC10" s="21">
        <v>4000000</v>
      </c>
      <c r="AD10" s="22"/>
      <c r="AE10" s="21">
        <v>981171</v>
      </c>
      <c r="AF10" s="22"/>
      <c r="AG10" s="21">
        <v>3842224375000</v>
      </c>
      <c r="AH10" s="22"/>
      <c r="AI10" s="21">
        <v>3924532321679</v>
      </c>
      <c r="AJ10" s="22"/>
      <c r="AK10" s="43">
        <v>2.9281236747566337E-2</v>
      </c>
    </row>
    <row r="11" spans="1:38" ht="21" x14ac:dyDescent="0.55000000000000004">
      <c r="A11" s="29" t="s">
        <v>57</v>
      </c>
      <c r="C11" s="22" t="s">
        <v>51</v>
      </c>
      <c r="D11" s="22"/>
      <c r="E11" s="22" t="s">
        <v>51</v>
      </c>
      <c r="F11" s="22"/>
      <c r="G11" s="22" t="s">
        <v>58</v>
      </c>
      <c r="H11" s="22"/>
      <c r="I11" s="22" t="s">
        <v>59</v>
      </c>
      <c r="J11" s="22"/>
      <c r="K11" s="21">
        <v>0</v>
      </c>
      <c r="L11" s="22"/>
      <c r="M11" s="21">
        <v>0</v>
      </c>
      <c r="N11" s="22"/>
      <c r="O11" s="21">
        <v>511551</v>
      </c>
      <c r="P11" s="22"/>
      <c r="Q11" s="21">
        <v>456117248975</v>
      </c>
      <c r="R11" s="22"/>
      <c r="S11" s="21">
        <v>464312527081</v>
      </c>
      <c r="T11" s="22"/>
      <c r="U11" s="21">
        <v>0</v>
      </c>
      <c r="V11" s="22"/>
      <c r="W11" s="21">
        <v>0</v>
      </c>
      <c r="X11" s="22"/>
      <c r="Y11" s="21">
        <v>0</v>
      </c>
      <c r="Z11" s="22"/>
      <c r="AA11" s="21">
        <v>0</v>
      </c>
      <c r="AB11" s="22"/>
      <c r="AC11" s="21">
        <v>511551</v>
      </c>
      <c r="AD11" s="22"/>
      <c r="AE11" s="21">
        <v>907691</v>
      </c>
      <c r="AF11" s="22"/>
      <c r="AG11" s="21">
        <v>456117248975</v>
      </c>
      <c r="AH11" s="22"/>
      <c r="AI11" s="21">
        <v>464312527081</v>
      </c>
      <c r="AJ11" s="22"/>
      <c r="AK11" s="43">
        <v>3.4642713872472465E-3</v>
      </c>
    </row>
    <row r="12" spans="1:38" ht="21" x14ac:dyDescent="0.55000000000000004">
      <c r="A12" s="29" t="s">
        <v>60</v>
      </c>
      <c r="C12" s="22" t="s">
        <v>51</v>
      </c>
      <c r="D12" s="22"/>
      <c r="E12" s="22" t="s">
        <v>51</v>
      </c>
      <c r="F12" s="22"/>
      <c r="G12" s="22" t="s">
        <v>61</v>
      </c>
      <c r="H12" s="22"/>
      <c r="I12" s="22" t="s">
        <v>62</v>
      </c>
      <c r="J12" s="22"/>
      <c r="K12" s="21">
        <v>0</v>
      </c>
      <c r="L12" s="22"/>
      <c r="M12" s="21">
        <v>0</v>
      </c>
      <c r="N12" s="22"/>
      <c r="O12" s="21">
        <v>93466</v>
      </c>
      <c r="P12" s="22"/>
      <c r="Q12" s="21">
        <v>67565366539</v>
      </c>
      <c r="R12" s="22"/>
      <c r="S12" s="21">
        <v>72285672541</v>
      </c>
      <c r="T12" s="22"/>
      <c r="U12" s="21">
        <v>0</v>
      </c>
      <c r="V12" s="22"/>
      <c r="W12" s="21">
        <v>0</v>
      </c>
      <c r="X12" s="22"/>
      <c r="Y12" s="21">
        <v>0</v>
      </c>
      <c r="Z12" s="22"/>
      <c r="AA12" s="21">
        <v>0</v>
      </c>
      <c r="AB12" s="22"/>
      <c r="AC12" s="21">
        <v>93466</v>
      </c>
      <c r="AD12" s="22"/>
      <c r="AE12" s="21">
        <v>780680</v>
      </c>
      <c r="AF12" s="22"/>
      <c r="AG12" s="21">
        <v>67565366539</v>
      </c>
      <c r="AH12" s="22"/>
      <c r="AI12" s="21">
        <v>72964209407</v>
      </c>
      <c r="AJ12" s="22"/>
      <c r="AK12" s="43">
        <v>5.4439156430016104E-4</v>
      </c>
    </row>
    <row r="13" spans="1:38" ht="21" x14ac:dyDescent="0.55000000000000004">
      <c r="A13" s="29" t="s">
        <v>63</v>
      </c>
      <c r="C13" s="22" t="s">
        <v>51</v>
      </c>
      <c r="D13" s="22"/>
      <c r="E13" s="22" t="s">
        <v>51</v>
      </c>
      <c r="F13" s="22"/>
      <c r="G13" s="22" t="s">
        <v>61</v>
      </c>
      <c r="H13" s="22"/>
      <c r="I13" s="22" t="s">
        <v>64</v>
      </c>
      <c r="J13" s="22"/>
      <c r="K13" s="21">
        <v>0</v>
      </c>
      <c r="L13" s="22"/>
      <c r="M13" s="21">
        <v>0</v>
      </c>
      <c r="N13" s="22"/>
      <c r="O13" s="21">
        <v>1400</v>
      </c>
      <c r="P13" s="22"/>
      <c r="Q13" s="21">
        <v>942174737</v>
      </c>
      <c r="R13" s="22"/>
      <c r="S13" s="21">
        <v>1012314771</v>
      </c>
      <c r="T13" s="22"/>
      <c r="U13" s="21">
        <v>0</v>
      </c>
      <c r="V13" s="22"/>
      <c r="W13" s="21">
        <v>0</v>
      </c>
      <c r="X13" s="22"/>
      <c r="Y13" s="21">
        <v>0</v>
      </c>
      <c r="Z13" s="22"/>
      <c r="AA13" s="21">
        <v>0</v>
      </c>
      <c r="AB13" s="22"/>
      <c r="AC13" s="21">
        <v>1400</v>
      </c>
      <c r="AD13" s="22"/>
      <c r="AE13" s="21">
        <v>725750</v>
      </c>
      <c r="AF13" s="22"/>
      <c r="AG13" s="21">
        <v>942174737</v>
      </c>
      <c r="AH13" s="22"/>
      <c r="AI13" s="21">
        <v>1016010628</v>
      </c>
      <c r="AJ13" s="22"/>
      <c r="AK13" s="43">
        <v>7.5805332452412662E-6</v>
      </c>
    </row>
    <row r="14" spans="1:38" ht="21" x14ac:dyDescent="0.55000000000000004">
      <c r="A14" s="29" t="s">
        <v>65</v>
      </c>
      <c r="C14" s="22" t="s">
        <v>51</v>
      </c>
      <c r="D14" s="22"/>
      <c r="E14" s="22" t="s">
        <v>51</v>
      </c>
      <c r="F14" s="22"/>
      <c r="G14" s="22" t="s">
        <v>66</v>
      </c>
      <c r="H14" s="22"/>
      <c r="I14" s="22" t="s">
        <v>67</v>
      </c>
      <c r="J14" s="22"/>
      <c r="K14" s="21">
        <v>0</v>
      </c>
      <c r="L14" s="22"/>
      <c r="M14" s="21">
        <v>0</v>
      </c>
      <c r="N14" s="22"/>
      <c r="O14" s="21">
        <v>23</v>
      </c>
      <c r="P14" s="22"/>
      <c r="Q14" s="21">
        <v>21138277</v>
      </c>
      <c r="R14" s="22"/>
      <c r="S14" s="21">
        <v>22536826</v>
      </c>
      <c r="T14" s="22"/>
      <c r="U14" s="21">
        <v>0</v>
      </c>
      <c r="V14" s="22"/>
      <c r="W14" s="21">
        <v>0</v>
      </c>
      <c r="X14" s="22"/>
      <c r="Y14" s="21">
        <v>0</v>
      </c>
      <c r="Z14" s="22"/>
      <c r="AA14" s="21">
        <v>0</v>
      </c>
      <c r="AB14" s="22"/>
      <c r="AC14" s="21">
        <v>23</v>
      </c>
      <c r="AD14" s="22"/>
      <c r="AE14" s="21">
        <v>995140</v>
      </c>
      <c r="AF14" s="22"/>
      <c r="AG14" s="21">
        <v>21138277</v>
      </c>
      <c r="AH14" s="22"/>
      <c r="AI14" s="21">
        <v>22887333</v>
      </c>
      <c r="AJ14" s="22"/>
      <c r="AK14" s="43">
        <v>1.7076414746067749E-7</v>
      </c>
    </row>
    <row r="15" spans="1:38" ht="21" x14ac:dyDescent="0.55000000000000004">
      <c r="A15" s="29" t="s">
        <v>68</v>
      </c>
      <c r="C15" s="22" t="s">
        <v>51</v>
      </c>
      <c r="D15" s="22"/>
      <c r="E15" s="22" t="s">
        <v>51</v>
      </c>
      <c r="F15" s="22"/>
      <c r="G15" s="22" t="s">
        <v>69</v>
      </c>
      <c r="H15" s="22"/>
      <c r="I15" s="22" t="s">
        <v>70</v>
      </c>
      <c r="J15" s="22"/>
      <c r="K15" s="21">
        <v>0</v>
      </c>
      <c r="L15" s="22"/>
      <c r="M15" s="21">
        <v>0</v>
      </c>
      <c r="N15" s="22"/>
      <c r="O15" s="21">
        <v>33885</v>
      </c>
      <c r="P15" s="22"/>
      <c r="Q15" s="21">
        <v>28422267731</v>
      </c>
      <c r="R15" s="22"/>
      <c r="S15" s="21">
        <v>31802114688</v>
      </c>
      <c r="T15" s="22"/>
      <c r="U15" s="21">
        <v>0</v>
      </c>
      <c r="V15" s="22"/>
      <c r="W15" s="21">
        <v>0</v>
      </c>
      <c r="X15" s="22"/>
      <c r="Y15" s="21">
        <v>33885</v>
      </c>
      <c r="Z15" s="22"/>
      <c r="AA15" s="21">
        <v>33885000000</v>
      </c>
      <c r="AB15" s="22"/>
      <c r="AC15" s="21">
        <v>0</v>
      </c>
      <c r="AD15" s="22"/>
      <c r="AE15" s="21">
        <v>0</v>
      </c>
      <c r="AF15" s="22"/>
      <c r="AG15" s="21">
        <v>0</v>
      </c>
      <c r="AH15" s="22"/>
      <c r="AI15" s="21">
        <v>0</v>
      </c>
      <c r="AJ15" s="22"/>
      <c r="AK15" s="43">
        <v>0</v>
      </c>
    </row>
    <row r="16" spans="1:38" ht="21" x14ac:dyDescent="0.55000000000000004">
      <c r="A16" s="29" t="s">
        <v>71</v>
      </c>
      <c r="C16" s="22" t="s">
        <v>51</v>
      </c>
      <c r="D16" s="22"/>
      <c r="E16" s="22" t="s">
        <v>51</v>
      </c>
      <c r="F16" s="22"/>
      <c r="G16" s="22" t="s">
        <v>72</v>
      </c>
      <c r="H16" s="22"/>
      <c r="I16" s="22" t="s">
        <v>73</v>
      </c>
      <c r="J16" s="22"/>
      <c r="K16" s="21">
        <v>0</v>
      </c>
      <c r="L16" s="22"/>
      <c r="M16" s="21">
        <v>0</v>
      </c>
      <c r="N16" s="22"/>
      <c r="O16" s="21">
        <v>74170</v>
      </c>
      <c r="P16" s="22"/>
      <c r="Q16" s="21">
        <v>53381952247</v>
      </c>
      <c r="R16" s="22"/>
      <c r="S16" s="21">
        <v>57108686952</v>
      </c>
      <c r="T16" s="22"/>
      <c r="U16" s="21">
        <v>0</v>
      </c>
      <c r="V16" s="22"/>
      <c r="W16" s="21">
        <v>0</v>
      </c>
      <c r="X16" s="22"/>
      <c r="Y16" s="21">
        <v>0</v>
      </c>
      <c r="Z16" s="22"/>
      <c r="AA16" s="21">
        <v>0</v>
      </c>
      <c r="AB16" s="22"/>
      <c r="AC16" s="21">
        <v>74170</v>
      </c>
      <c r="AD16" s="22"/>
      <c r="AE16" s="21">
        <v>776420</v>
      </c>
      <c r="AF16" s="22"/>
      <c r="AG16" s="21">
        <v>53381952247</v>
      </c>
      <c r="AH16" s="22"/>
      <c r="AI16" s="21">
        <v>57584839900</v>
      </c>
      <c r="AJ16" s="22"/>
      <c r="AK16" s="43">
        <v>4.2964490848204569E-4</v>
      </c>
    </row>
    <row r="17" spans="1:37" ht="21" x14ac:dyDescent="0.55000000000000004">
      <c r="A17" s="29" t="s">
        <v>74</v>
      </c>
      <c r="C17" s="22" t="s">
        <v>51</v>
      </c>
      <c r="D17" s="22"/>
      <c r="E17" s="22" t="s">
        <v>51</v>
      </c>
      <c r="F17" s="22"/>
      <c r="G17" s="22" t="s">
        <v>75</v>
      </c>
      <c r="H17" s="22"/>
      <c r="I17" s="22" t="s">
        <v>76</v>
      </c>
      <c r="J17" s="22"/>
      <c r="K17" s="21">
        <v>0</v>
      </c>
      <c r="L17" s="22"/>
      <c r="M17" s="21">
        <v>0</v>
      </c>
      <c r="N17" s="22"/>
      <c r="O17" s="21">
        <v>784814</v>
      </c>
      <c r="P17" s="22"/>
      <c r="Q17" s="21">
        <v>430007715600</v>
      </c>
      <c r="R17" s="22"/>
      <c r="S17" s="21">
        <v>450575649476</v>
      </c>
      <c r="T17" s="22"/>
      <c r="U17" s="21">
        <v>0</v>
      </c>
      <c r="V17" s="22"/>
      <c r="W17" s="21">
        <v>0</v>
      </c>
      <c r="X17" s="22"/>
      <c r="Y17" s="21">
        <v>0</v>
      </c>
      <c r="Z17" s="22"/>
      <c r="AA17" s="21">
        <v>0</v>
      </c>
      <c r="AB17" s="22"/>
      <c r="AC17" s="21">
        <v>784814</v>
      </c>
      <c r="AD17" s="22"/>
      <c r="AE17" s="21">
        <v>566800</v>
      </c>
      <c r="AF17" s="22"/>
      <c r="AG17" s="21">
        <v>430007715600</v>
      </c>
      <c r="AH17" s="22"/>
      <c r="AI17" s="21">
        <v>444815337937</v>
      </c>
      <c r="AJ17" s="22"/>
      <c r="AK17" s="43">
        <v>3.3188013631926861E-3</v>
      </c>
    </row>
    <row r="18" spans="1:37" ht="21" x14ac:dyDescent="0.55000000000000004">
      <c r="A18" s="29" t="s">
        <v>77</v>
      </c>
      <c r="C18" s="22" t="s">
        <v>51</v>
      </c>
      <c r="D18" s="22"/>
      <c r="E18" s="22" t="s">
        <v>51</v>
      </c>
      <c r="F18" s="22"/>
      <c r="G18" s="22" t="s">
        <v>72</v>
      </c>
      <c r="H18" s="22"/>
      <c r="I18" s="22" t="s">
        <v>78</v>
      </c>
      <c r="J18" s="22"/>
      <c r="K18" s="21">
        <v>0</v>
      </c>
      <c r="L18" s="22"/>
      <c r="M18" s="21">
        <v>0</v>
      </c>
      <c r="N18" s="22"/>
      <c r="O18" s="21">
        <v>846621</v>
      </c>
      <c r="P18" s="22"/>
      <c r="Q18" s="21">
        <v>600008427700</v>
      </c>
      <c r="R18" s="22"/>
      <c r="S18" s="21">
        <v>640325445987</v>
      </c>
      <c r="T18" s="22"/>
      <c r="U18" s="21">
        <v>0</v>
      </c>
      <c r="V18" s="22"/>
      <c r="W18" s="21">
        <v>0</v>
      </c>
      <c r="X18" s="22"/>
      <c r="Y18" s="21">
        <v>0</v>
      </c>
      <c r="Z18" s="22"/>
      <c r="AA18" s="21">
        <v>0</v>
      </c>
      <c r="AB18" s="22"/>
      <c r="AC18" s="21">
        <v>846621</v>
      </c>
      <c r="AD18" s="22"/>
      <c r="AE18" s="21">
        <v>759960</v>
      </c>
      <c r="AF18" s="22"/>
      <c r="AG18" s="21">
        <v>600008427700</v>
      </c>
      <c r="AH18" s="22"/>
      <c r="AI18" s="21">
        <v>643373163483</v>
      </c>
      <c r="AJ18" s="22"/>
      <c r="AK18" s="43">
        <v>4.8002565332209554E-3</v>
      </c>
    </row>
    <row r="19" spans="1:37" ht="21" x14ac:dyDescent="0.55000000000000004">
      <c r="A19" s="29" t="s">
        <v>79</v>
      </c>
      <c r="C19" s="22" t="s">
        <v>51</v>
      </c>
      <c r="D19" s="22"/>
      <c r="E19" s="22" t="s">
        <v>51</v>
      </c>
      <c r="F19" s="22"/>
      <c r="G19" s="22" t="s">
        <v>80</v>
      </c>
      <c r="H19" s="22"/>
      <c r="I19" s="22" t="s">
        <v>81</v>
      </c>
      <c r="J19" s="22"/>
      <c r="K19" s="21">
        <v>0</v>
      </c>
      <c r="L19" s="22"/>
      <c r="M19" s="21">
        <v>0</v>
      </c>
      <c r="N19" s="22"/>
      <c r="O19" s="21">
        <v>717148</v>
      </c>
      <c r="P19" s="22"/>
      <c r="Q19" s="21">
        <v>537168268006</v>
      </c>
      <c r="R19" s="22"/>
      <c r="S19" s="21">
        <v>577002092582</v>
      </c>
      <c r="T19" s="22"/>
      <c r="U19" s="21">
        <v>0</v>
      </c>
      <c r="V19" s="22"/>
      <c r="W19" s="21">
        <v>0</v>
      </c>
      <c r="X19" s="22"/>
      <c r="Y19" s="21">
        <v>0</v>
      </c>
      <c r="Z19" s="22"/>
      <c r="AA19" s="21">
        <v>0</v>
      </c>
      <c r="AB19" s="22"/>
      <c r="AC19" s="21">
        <v>717148</v>
      </c>
      <c r="AD19" s="22"/>
      <c r="AE19" s="21">
        <v>814010</v>
      </c>
      <c r="AF19" s="22"/>
      <c r="AG19" s="21">
        <v>537168268006</v>
      </c>
      <c r="AH19" s="22"/>
      <c r="AI19" s="21">
        <v>583743022561</v>
      </c>
      <c r="AJ19" s="22"/>
      <c r="AK19" s="43">
        <v>4.3553514768954592E-3</v>
      </c>
    </row>
    <row r="20" spans="1:37" ht="21" x14ac:dyDescent="0.55000000000000004">
      <c r="A20" s="29" t="s">
        <v>82</v>
      </c>
      <c r="C20" s="22" t="s">
        <v>51</v>
      </c>
      <c r="D20" s="22"/>
      <c r="E20" s="22" t="s">
        <v>51</v>
      </c>
      <c r="F20" s="22"/>
      <c r="G20" s="22" t="s">
        <v>83</v>
      </c>
      <c r="H20" s="22"/>
      <c r="I20" s="22" t="s">
        <v>84</v>
      </c>
      <c r="J20" s="22"/>
      <c r="K20" s="21">
        <v>18</v>
      </c>
      <c r="L20" s="22"/>
      <c r="M20" s="21">
        <v>18</v>
      </c>
      <c r="N20" s="22"/>
      <c r="O20" s="21">
        <v>3100000</v>
      </c>
      <c r="P20" s="22"/>
      <c r="Q20" s="21">
        <v>2822141250000</v>
      </c>
      <c r="R20" s="22"/>
      <c r="S20" s="21">
        <v>2896992737181</v>
      </c>
      <c r="T20" s="22"/>
      <c r="U20" s="21">
        <v>0</v>
      </c>
      <c r="V20" s="22"/>
      <c r="W20" s="21">
        <v>0</v>
      </c>
      <c r="X20" s="22"/>
      <c r="Y20" s="21">
        <v>0</v>
      </c>
      <c r="Z20" s="22"/>
      <c r="AA20" s="21">
        <v>0</v>
      </c>
      <c r="AB20" s="22"/>
      <c r="AC20" s="21">
        <v>3100000</v>
      </c>
      <c r="AD20" s="22"/>
      <c r="AE20" s="21">
        <v>943850</v>
      </c>
      <c r="AF20" s="22"/>
      <c r="AG20" s="21">
        <v>2822141250000</v>
      </c>
      <c r="AH20" s="22"/>
      <c r="AI20" s="21">
        <v>2925821620018</v>
      </c>
      <c r="AJ20" s="22"/>
      <c r="AK20" s="43">
        <v>2.1829779580014499E-2</v>
      </c>
    </row>
    <row r="21" spans="1:37" ht="21" x14ac:dyDescent="0.55000000000000004">
      <c r="A21" s="29" t="s">
        <v>85</v>
      </c>
      <c r="C21" s="22" t="s">
        <v>51</v>
      </c>
      <c r="D21" s="22"/>
      <c r="E21" s="22" t="s">
        <v>51</v>
      </c>
      <c r="F21" s="22"/>
      <c r="G21" s="22" t="s">
        <v>86</v>
      </c>
      <c r="H21" s="22"/>
      <c r="I21" s="22" t="s">
        <v>87</v>
      </c>
      <c r="J21" s="22"/>
      <c r="K21" s="21">
        <v>19</v>
      </c>
      <c r="L21" s="22"/>
      <c r="M21" s="21">
        <v>19</v>
      </c>
      <c r="N21" s="22"/>
      <c r="O21" s="21">
        <v>1205000</v>
      </c>
      <c r="P21" s="22"/>
      <c r="Q21" s="21">
        <v>1040433300342</v>
      </c>
      <c r="R21" s="22"/>
      <c r="S21" s="21">
        <v>1059632322656</v>
      </c>
      <c r="T21" s="22"/>
      <c r="U21" s="21">
        <v>0</v>
      </c>
      <c r="V21" s="22"/>
      <c r="W21" s="21">
        <v>0</v>
      </c>
      <c r="X21" s="22"/>
      <c r="Y21" s="21">
        <v>0</v>
      </c>
      <c r="Z21" s="22"/>
      <c r="AA21" s="21">
        <v>0</v>
      </c>
      <c r="AB21" s="22"/>
      <c r="AC21" s="21">
        <v>1205000</v>
      </c>
      <c r="AD21" s="22"/>
      <c r="AE21" s="21">
        <v>897986</v>
      </c>
      <c r="AF21" s="22"/>
      <c r="AG21" s="21">
        <v>1040433300342</v>
      </c>
      <c r="AH21" s="22"/>
      <c r="AI21" s="21">
        <v>1082031199666</v>
      </c>
      <c r="AJ21" s="22"/>
      <c r="AK21" s="43">
        <v>8.0731177956303857E-3</v>
      </c>
    </row>
    <row r="22" spans="1:37" ht="21" x14ac:dyDescent="0.55000000000000004">
      <c r="A22" s="29" t="s">
        <v>88</v>
      </c>
      <c r="C22" s="22" t="s">
        <v>51</v>
      </c>
      <c r="D22" s="22"/>
      <c r="E22" s="22" t="s">
        <v>51</v>
      </c>
      <c r="F22" s="22"/>
      <c r="G22" s="22" t="s">
        <v>89</v>
      </c>
      <c r="H22" s="22"/>
      <c r="I22" s="22" t="s">
        <v>90</v>
      </c>
      <c r="J22" s="22"/>
      <c r="K22" s="21">
        <v>23</v>
      </c>
      <c r="L22" s="22"/>
      <c r="M22" s="21">
        <v>23</v>
      </c>
      <c r="N22" s="22"/>
      <c r="O22" s="21">
        <v>1000000</v>
      </c>
      <c r="P22" s="22"/>
      <c r="Q22" s="21">
        <v>1000008125000</v>
      </c>
      <c r="R22" s="22"/>
      <c r="S22" s="21">
        <v>929679973505</v>
      </c>
      <c r="T22" s="22"/>
      <c r="U22" s="21">
        <v>0</v>
      </c>
      <c r="V22" s="22"/>
      <c r="W22" s="21">
        <v>0</v>
      </c>
      <c r="X22" s="22"/>
      <c r="Y22" s="21">
        <v>0</v>
      </c>
      <c r="Z22" s="22"/>
      <c r="AA22" s="21">
        <v>0</v>
      </c>
      <c r="AB22" s="22"/>
      <c r="AC22" s="21">
        <v>1000000</v>
      </c>
      <c r="AD22" s="22"/>
      <c r="AE22" s="21">
        <v>936954</v>
      </c>
      <c r="AF22" s="22"/>
      <c r="AG22" s="21">
        <v>1000008125000</v>
      </c>
      <c r="AH22" s="22"/>
      <c r="AI22" s="21">
        <v>936917693032</v>
      </c>
      <c r="AJ22" s="22"/>
      <c r="AK22" s="43">
        <v>6.9904147893262271E-3</v>
      </c>
    </row>
    <row r="23" spans="1:37" ht="21" x14ac:dyDescent="0.55000000000000004">
      <c r="A23" s="29" t="s">
        <v>91</v>
      </c>
      <c r="C23" s="22" t="s">
        <v>51</v>
      </c>
      <c r="D23" s="22"/>
      <c r="E23" s="22" t="s">
        <v>51</v>
      </c>
      <c r="F23" s="22"/>
      <c r="G23" s="22" t="s">
        <v>92</v>
      </c>
      <c r="H23" s="22"/>
      <c r="I23" s="22" t="s">
        <v>93</v>
      </c>
      <c r="J23" s="22"/>
      <c r="K23" s="21">
        <v>18.5</v>
      </c>
      <c r="L23" s="22"/>
      <c r="M23" s="21">
        <v>18.5</v>
      </c>
      <c r="N23" s="22"/>
      <c r="O23" s="21">
        <v>1685000</v>
      </c>
      <c r="P23" s="22"/>
      <c r="Q23" s="21">
        <v>1609675400862</v>
      </c>
      <c r="R23" s="22"/>
      <c r="S23" s="21">
        <v>1640683266059</v>
      </c>
      <c r="T23" s="22"/>
      <c r="U23" s="21">
        <v>0</v>
      </c>
      <c r="V23" s="22"/>
      <c r="W23" s="21">
        <v>0</v>
      </c>
      <c r="X23" s="22"/>
      <c r="Y23" s="21">
        <v>0</v>
      </c>
      <c r="Z23" s="22"/>
      <c r="AA23" s="21">
        <v>0</v>
      </c>
      <c r="AB23" s="22"/>
      <c r="AC23" s="21">
        <v>1685000</v>
      </c>
      <c r="AD23" s="22"/>
      <c r="AE23" s="21">
        <v>984175</v>
      </c>
      <c r="AF23" s="22"/>
      <c r="AG23" s="21">
        <v>1609675400862</v>
      </c>
      <c r="AH23" s="22"/>
      <c r="AI23" s="21">
        <v>1658270614523</v>
      </c>
      <c r="AJ23" s="22"/>
      <c r="AK23" s="43">
        <v>1.2372484279759193E-2</v>
      </c>
    </row>
    <row r="24" spans="1:37" ht="21" x14ac:dyDescent="0.55000000000000004">
      <c r="A24" s="29" t="s">
        <v>94</v>
      </c>
      <c r="C24" s="22" t="s">
        <v>51</v>
      </c>
      <c r="D24" s="22"/>
      <c r="E24" s="22" t="s">
        <v>51</v>
      </c>
      <c r="F24" s="22"/>
      <c r="G24" s="22" t="s">
        <v>95</v>
      </c>
      <c r="H24" s="22"/>
      <c r="I24" s="22" t="s">
        <v>96</v>
      </c>
      <c r="J24" s="22"/>
      <c r="K24" s="21">
        <v>18</v>
      </c>
      <c r="L24" s="22"/>
      <c r="M24" s="21">
        <v>18</v>
      </c>
      <c r="N24" s="22"/>
      <c r="O24" s="21">
        <v>205000</v>
      </c>
      <c r="P24" s="22"/>
      <c r="Q24" s="21">
        <v>187093345701</v>
      </c>
      <c r="R24" s="22"/>
      <c r="S24" s="21">
        <v>196953702748</v>
      </c>
      <c r="T24" s="22"/>
      <c r="U24" s="21">
        <v>0</v>
      </c>
      <c r="V24" s="22"/>
      <c r="W24" s="21">
        <v>0</v>
      </c>
      <c r="X24" s="22"/>
      <c r="Y24" s="21">
        <v>0</v>
      </c>
      <c r="Z24" s="22"/>
      <c r="AA24" s="21">
        <v>0</v>
      </c>
      <c r="AB24" s="22"/>
      <c r="AC24" s="21">
        <v>205000</v>
      </c>
      <c r="AD24" s="22"/>
      <c r="AE24" s="21">
        <v>965679</v>
      </c>
      <c r="AF24" s="22"/>
      <c r="AG24" s="21">
        <v>187093345701</v>
      </c>
      <c r="AH24" s="22"/>
      <c r="AI24" s="21">
        <v>197956523887</v>
      </c>
      <c r="AJ24" s="22"/>
      <c r="AK24" s="43">
        <v>1.4769688122177795E-3</v>
      </c>
    </row>
    <row r="25" spans="1:37" ht="21" x14ac:dyDescent="0.55000000000000004">
      <c r="A25" s="29" t="s">
        <v>97</v>
      </c>
      <c r="C25" s="22" t="s">
        <v>51</v>
      </c>
      <c r="D25" s="22"/>
      <c r="E25" s="22" t="s">
        <v>51</v>
      </c>
      <c r="F25" s="22"/>
      <c r="G25" s="22" t="s">
        <v>95</v>
      </c>
      <c r="H25" s="22"/>
      <c r="I25" s="22" t="s">
        <v>98</v>
      </c>
      <c r="J25" s="22"/>
      <c r="K25" s="21">
        <v>18</v>
      </c>
      <c r="L25" s="22"/>
      <c r="M25" s="21">
        <v>18</v>
      </c>
      <c r="N25" s="22"/>
      <c r="O25" s="21">
        <v>15695000</v>
      </c>
      <c r="P25" s="22"/>
      <c r="Q25" s="21">
        <v>14484334749625</v>
      </c>
      <c r="R25" s="22"/>
      <c r="S25" s="21">
        <v>14353902424726</v>
      </c>
      <c r="T25" s="22"/>
      <c r="U25" s="21">
        <v>0</v>
      </c>
      <c r="V25" s="22"/>
      <c r="W25" s="21">
        <v>0</v>
      </c>
      <c r="X25" s="22"/>
      <c r="Y25" s="21">
        <v>0</v>
      </c>
      <c r="Z25" s="22"/>
      <c r="AA25" s="21">
        <v>0</v>
      </c>
      <c r="AB25" s="22"/>
      <c r="AC25" s="21">
        <v>15695000</v>
      </c>
      <c r="AD25" s="22"/>
      <c r="AE25" s="21">
        <v>921957</v>
      </c>
      <c r="AF25" s="22"/>
      <c r="AG25" s="21">
        <v>14484334749625</v>
      </c>
      <c r="AH25" s="22"/>
      <c r="AI25" s="21">
        <v>14469554398039</v>
      </c>
      <c r="AJ25" s="22"/>
      <c r="AK25" s="43">
        <v>0.10795845548789045</v>
      </c>
    </row>
    <row r="26" spans="1:37" ht="21" x14ac:dyDescent="0.55000000000000004">
      <c r="A26" s="29" t="s">
        <v>99</v>
      </c>
      <c r="C26" s="22" t="s">
        <v>51</v>
      </c>
      <c r="D26" s="22"/>
      <c r="E26" s="22" t="s">
        <v>51</v>
      </c>
      <c r="F26" s="22"/>
      <c r="G26" s="22" t="s">
        <v>100</v>
      </c>
      <c r="H26" s="22"/>
      <c r="I26" s="22" t="s">
        <v>101</v>
      </c>
      <c r="J26" s="22"/>
      <c r="K26" s="21">
        <v>20.5</v>
      </c>
      <c r="L26" s="22"/>
      <c r="M26" s="21">
        <v>20.5</v>
      </c>
      <c r="N26" s="22"/>
      <c r="O26" s="21">
        <v>931853</v>
      </c>
      <c r="P26" s="22"/>
      <c r="Q26" s="21">
        <v>909449310683</v>
      </c>
      <c r="R26" s="22"/>
      <c r="S26" s="21">
        <v>881654392019</v>
      </c>
      <c r="T26" s="22"/>
      <c r="U26" s="21">
        <v>0</v>
      </c>
      <c r="V26" s="22"/>
      <c r="W26" s="21">
        <v>0</v>
      </c>
      <c r="X26" s="22"/>
      <c r="Y26" s="21">
        <v>0</v>
      </c>
      <c r="Z26" s="22"/>
      <c r="AA26" s="21">
        <v>0</v>
      </c>
      <c r="AB26" s="22"/>
      <c r="AC26" s="21">
        <v>931853</v>
      </c>
      <c r="AD26" s="22"/>
      <c r="AE26" s="21">
        <v>950982</v>
      </c>
      <c r="AF26" s="22"/>
      <c r="AG26" s="21">
        <v>909449310683</v>
      </c>
      <c r="AH26" s="22"/>
      <c r="AI26" s="21">
        <v>886141090348</v>
      </c>
      <c r="AJ26" s="22"/>
      <c r="AK26" s="43">
        <v>6.6115666610500837E-3</v>
      </c>
    </row>
    <row r="27" spans="1:37" ht="21" x14ac:dyDescent="0.55000000000000004">
      <c r="A27" s="29" t="s">
        <v>102</v>
      </c>
      <c r="C27" s="22" t="s">
        <v>51</v>
      </c>
      <c r="D27" s="22"/>
      <c r="E27" s="22" t="s">
        <v>51</v>
      </c>
      <c r="F27" s="22"/>
      <c r="G27" s="22" t="s">
        <v>100</v>
      </c>
      <c r="H27" s="22"/>
      <c r="I27" s="22" t="s">
        <v>103</v>
      </c>
      <c r="J27" s="22"/>
      <c r="K27" s="21">
        <v>20.5</v>
      </c>
      <c r="L27" s="22"/>
      <c r="M27" s="21">
        <v>20.5</v>
      </c>
      <c r="N27" s="22"/>
      <c r="O27" s="21">
        <v>2600000</v>
      </c>
      <c r="P27" s="22"/>
      <c r="Q27" s="21">
        <v>2348344375000</v>
      </c>
      <c r="R27" s="22"/>
      <c r="S27" s="21">
        <v>2404137236072</v>
      </c>
      <c r="T27" s="22"/>
      <c r="U27" s="21">
        <v>0</v>
      </c>
      <c r="V27" s="22"/>
      <c r="W27" s="21">
        <v>0</v>
      </c>
      <c r="X27" s="22"/>
      <c r="Y27" s="21">
        <v>0</v>
      </c>
      <c r="Z27" s="22"/>
      <c r="AA27" s="21">
        <v>0</v>
      </c>
      <c r="AB27" s="22"/>
      <c r="AC27" s="21">
        <v>2600000</v>
      </c>
      <c r="AD27" s="22"/>
      <c r="AE27" s="21">
        <v>931393</v>
      </c>
      <c r="AF27" s="22"/>
      <c r="AG27" s="21">
        <v>2348344375000</v>
      </c>
      <c r="AH27" s="22"/>
      <c r="AI27" s="21">
        <v>2421527962155</v>
      </c>
      <c r="AJ27" s="22"/>
      <c r="AK27" s="43">
        <v>1.8067205908595389E-2</v>
      </c>
    </row>
    <row r="28" spans="1:37" ht="21" x14ac:dyDescent="0.55000000000000004">
      <c r="A28" s="29" t="s">
        <v>104</v>
      </c>
      <c r="C28" s="22" t="s">
        <v>51</v>
      </c>
      <c r="D28" s="22"/>
      <c r="E28" s="22" t="s">
        <v>51</v>
      </c>
      <c r="F28" s="22"/>
      <c r="G28" s="22" t="s">
        <v>105</v>
      </c>
      <c r="H28" s="22"/>
      <c r="I28" s="22" t="s">
        <v>106</v>
      </c>
      <c r="J28" s="22"/>
      <c r="K28" s="21">
        <v>20.5</v>
      </c>
      <c r="L28" s="22"/>
      <c r="M28" s="21">
        <v>20.5</v>
      </c>
      <c r="N28" s="22"/>
      <c r="O28" s="21">
        <v>625000</v>
      </c>
      <c r="P28" s="22"/>
      <c r="Q28" s="21">
        <v>574164375000</v>
      </c>
      <c r="R28" s="22"/>
      <c r="S28" s="21">
        <v>572698432075</v>
      </c>
      <c r="T28" s="22"/>
      <c r="U28" s="21">
        <v>0</v>
      </c>
      <c r="V28" s="22"/>
      <c r="W28" s="21">
        <v>0</v>
      </c>
      <c r="X28" s="22"/>
      <c r="Y28" s="21">
        <v>0</v>
      </c>
      <c r="Z28" s="22"/>
      <c r="AA28" s="21">
        <v>0</v>
      </c>
      <c r="AB28" s="22"/>
      <c r="AC28" s="21">
        <v>625000</v>
      </c>
      <c r="AD28" s="22"/>
      <c r="AE28" s="21">
        <v>921017</v>
      </c>
      <c r="AF28" s="22"/>
      <c r="AG28" s="21">
        <v>574164375000</v>
      </c>
      <c r="AH28" s="22"/>
      <c r="AI28" s="21">
        <v>575613319119</v>
      </c>
      <c r="AJ28" s="22"/>
      <c r="AK28" s="43">
        <v>4.2946951357926639E-3</v>
      </c>
    </row>
    <row r="29" spans="1:37" ht="21" x14ac:dyDescent="0.55000000000000004">
      <c r="A29" s="29" t="s">
        <v>107</v>
      </c>
      <c r="C29" s="22" t="s">
        <v>51</v>
      </c>
      <c r="D29" s="22"/>
      <c r="E29" s="22" t="s">
        <v>51</v>
      </c>
      <c r="F29" s="22"/>
      <c r="G29" s="22" t="s">
        <v>108</v>
      </c>
      <c r="H29" s="22"/>
      <c r="I29" s="22" t="s">
        <v>109</v>
      </c>
      <c r="J29" s="22"/>
      <c r="K29" s="21">
        <v>23</v>
      </c>
      <c r="L29" s="22"/>
      <c r="M29" s="21">
        <v>23</v>
      </c>
      <c r="N29" s="22"/>
      <c r="O29" s="21">
        <v>5405000</v>
      </c>
      <c r="P29" s="22"/>
      <c r="Q29" s="21">
        <v>4897717338014</v>
      </c>
      <c r="R29" s="22"/>
      <c r="S29" s="21">
        <v>4853415442863</v>
      </c>
      <c r="T29" s="22"/>
      <c r="U29" s="21">
        <v>0</v>
      </c>
      <c r="V29" s="22"/>
      <c r="W29" s="21">
        <v>0</v>
      </c>
      <c r="X29" s="22"/>
      <c r="Y29" s="21">
        <v>0</v>
      </c>
      <c r="Z29" s="22"/>
      <c r="AA29" s="21">
        <v>0</v>
      </c>
      <c r="AB29" s="22"/>
      <c r="AC29" s="21">
        <v>5405000</v>
      </c>
      <c r="AD29" s="22"/>
      <c r="AE29" s="21">
        <v>901724</v>
      </c>
      <c r="AF29" s="22"/>
      <c r="AG29" s="21">
        <v>4897717338014</v>
      </c>
      <c r="AH29" s="22"/>
      <c r="AI29" s="21">
        <v>4873629359543</v>
      </c>
      <c r="AJ29" s="22"/>
      <c r="AK29" s="43">
        <v>3.6362522563100207E-2</v>
      </c>
    </row>
    <row r="30" spans="1:37" ht="21" x14ac:dyDescent="0.45">
      <c r="A30" s="31" t="s">
        <v>110</v>
      </c>
      <c r="C30" s="22" t="s">
        <v>51</v>
      </c>
      <c r="D30" s="22"/>
      <c r="E30" s="22" t="s">
        <v>51</v>
      </c>
      <c r="F30" s="22"/>
      <c r="G30" s="22" t="s">
        <v>111</v>
      </c>
      <c r="H30" s="22"/>
      <c r="I30" s="22" t="s">
        <v>112</v>
      </c>
      <c r="J30" s="22"/>
      <c r="K30" s="21">
        <v>23</v>
      </c>
      <c r="L30" s="22"/>
      <c r="M30" s="21">
        <v>23</v>
      </c>
      <c r="N30" s="22"/>
      <c r="O30" s="21">
        <v>1000000</v>
      </c>
      <c r="P30" s="22"/>
      <c r="Q30" s="21">
        <v>930730000000</v>
      </c>
      <c r="R30" s="22"/>
      <c r="S30" s="21">
        <v>926603092738</v>
      </c>
      <c r="T30" s="22"/>
      <c r="U30" s="21">
        <v>0</v>
      </c>
      <c r="V30" s="22"/>
      <c r="W30" s="21">
        <v>0</v>
      </c>
      <c r="X30" s="22"/>
      <c r="Y30" s="21">
        <v>0</v>
      </c>
      <c r="Z30" s="22"/>
      <c r="AA30" s="21">
        <v>0</v>
      </c>
      <c r="AB30" s="22"/>
      <c r="AC30" s="21">
        <v>1000000</v>
      </c>
      <c r="AD30" s="22"/>
      <c r="AE30" s="21">
        <v>930344</v>
      </c>
      <c r="AF30" s="22"/>
      <c r="AG30" s="21">
        <v>930730000000</v>
      </c>
      <c r="AH30" s="22"/>
      <c r="AI30" s="21">
        <v>930307949170</v>
      </c>
      <c r="AJ30" s="22"/>
      <c r="AK30" s="43">
        <v>6.9410989832632015E-3</v>
      </c>
    </row>
    <row r="31" spans="1:37" ht="21" x14ac:dyDescent="0.55000000000000004">
      <c r="A31" s="29" t="s">
        <v>113</v>
      </c>
      <c r="C31" s="22" t="s">
        <v>51</v>
      </c>
      <c r="D31" s="22"/>
      <c r="E31" s="22" t="s">
        <v>51</v>
      </c>
      <c r="F31" s="22"/>
      <c r="G31" s="22" t="s">
        <v>114</v>
      </c>
      <c r="H31" s="22"/>
      <c r="I31" s="22" t="s">
        <v>115</v>
      </c>
      <c r="J31" s="22"/>
      <c r="K31" s="21">
        <v>23</v>
      </c>
      <c r="L31" s="22"/>
      <c r="M31" s="21">
        <v>23</v>
      </c>
      <c r="N31" s="22"/>
      <c r="O31" s="21">
        <v>450000</v>
      </c>
      <c r="P31" s="22"/>
      <c r="Q31" s="21">
        <v>450000000000</v>
      </c>
      <c r="R31" s="22"/>
      <c r="S31" s="21">
        <v>420366060183</v>
      </c>
      <c r="T31" s="22"/>
      <c r="U31" s="21">
        <v>0</v>
      </c>
      <c r="V31" s="22"/>
      <c r="W31" s="21">
        <v>0</v>
      </c>
      <c r="X31" s="22"/>
      <c r="Y31" s="21">
        <v>0</v>
      </c>
      <c r="Z31" s="22"/>
      <c r="AA31" s="21">
        <v>0</v>
      </c>
      <c r="AB31" s="22"/>
      <c r="AC31" s="21">
        <v>450000</v>
      </c>
      <c r="AD31" s="22"/>
      <c r="AE31" s="21">
        <v>941712</v>
      </c>
      <c r="AF31" s="22"/>
      <c r="AG31" s="21">
        <v>450000000000</v>
      </c>
      <c r="AH31" s="22"/>
      <c r="AI31" s="21">
        <v>423753978897</v>
      </c>
      <c r="AJ31" s="22"/>
      <c r="AK31" s="43">
        <v>3.1616609475388032E-3</v>
      </c>
    </row>
    <row r="32" spans="1:37" ht="21" x14ac:dyDescent="0.55000000000000004">
      <c r="A32" s="29" t="s">
        <v>116</v>
      </c>
      <c r="C32" s="22" t="s">
        <v>51</v>
      </c>
      <c r="D32" s="22"/>
      <c r="E32" s="22" t="s">
        <v>51</v>
      </c>
      <c r="F32" s="22"/>
      <c r="G32" s="22" t="s">
        <v>117</v>
      </c>
      <c r="H32" s="22"/>
      <c r="I32" s="22" t="s">
        <v>118</v>
      </c>
      <c r="J32" s="22"/>
      <c r="K32" s="21">
        <v>30</v>
      </c>
      <c r="L32" s="22"/>
      <c r="M32" s="21">
        <v>30</v>
      </c>
      <c r="N32" s="22"/>
      <c r="O32" s="21">
        <v>0</v>
      </c>
      <c r="P32" s="22"/>
      <c r="Q32" s="21">
        <v>0</v>
      </c>
      <c r="R32" s="22"/>
      <c r="S32" s="21">
        <v>0</v>
      </c>
      <c r="T32" s="22"/>
      <c r="U32" s="21">
        <v>2366840</v>
      </c>
      <c r="V32" s="22"/>
      <c r="W32" s="21">
        <v>2969998405080</v>
      </c>
      <c r="X32" s="22"/>
      <c r="Y32" s="21">
        <v>0</v>
      </c>
      <c r="Z32" s="22"/>
      <c r="AA32" s="21">
        <v>0</v>
      </c>
      <c r="AB32" s="22"/>
      <c r="AC32" s="21">
        <v>2366840</v>
      </c>
      <c r="AD32" s="22"/>
      <c r="AE32" s="21">
        <v>1114035</v>
      </c>
      <c r="AF32" s="22"/>
      <c r="AG32" s="21">
        <v>2969998405080</v>
      </c>
      <c r="AH32" s="22"/>
      <c r="AI32" s="21">
        <v>2636333904297</v>
      </c>
      <c r="AJ32" s="22"/>
      <c r="AK32" s="43">
        <v>1.9669889523124276E-2</v>
      </c>
    </row>
    <row r="33" spans="1:37" ht="21" x14ac:dyDescent="0.55000000000000004">
      <c r="A33" s="29" t="s">
        <v>119</v>
      </c>
      <c r="C33" s="22" t="s">
        <v>51</v>
      </c>
      <c r="D33" s="22"/>
      <c r="E33" s="22" t="s">
        <v>51</v>
      </c>
      <c r="F33" s="22"/>
      <c r="G33" s="22" t="s">
        <v>120</v>
      </c>
      <c r="H33" s="22"/>
      <c r="I33" s="22" t="s">
        <v>121</v>
      </c>
      <c r="J33" s="22"/>
      <c r="K33" s="21">
        <v>20.5</v>
      </c>
      <c r="L33" s="22"/>
      <c r="M33" s="21">
        <v>20.5</v>
      </c>
      <c r="N33" s="22"/>
      <c r="O33" s="21">
        <v>0</v>
      </c>
      <c r="P33" s="22"/>
      <c r="Q33" s="21">
        <v>0</v>
      </c>
      <c r="R33" s="22"/>
      <c r="S33" s="21">
        <v>0</v>
      </c>
      <c r="T33" s="22"/>
      <c r="U33" s="21">
        <v>520300</v>
      </c>
      <c r="V33" s="22"/>
      <c r="W33" s="21">
        <v>492118281994</v>
      </c>
      <c r="X33" s="22"/>
      <c r="Y33" s="21">
        <v>0</v>
      </c>
      <c r="Z33" s="22"/>
      <c r="AA33" s="21">
        <v>0</v>
      </c>
      <c r="AB33" s="22"/>
      <c r="AC33" s="21">
        <v>520300</v>
      </c>
      <c r="AD33" s="22"/>
      <c r="AE33" s="21">
        <v>946848</v>
      </c>
      <c r="AF33" s="22"/>
      <c r="AG33" s="21">
        <v>492118281994</v>
      </c>
      <c r="AH33" s="22"/>
      <c r="AI33" s="21">
        <v>492625924405</v>
      </c>
      <c r="AJ33" s="22"/>
      <c r="AK33" s="43">
        <v>3.6755198169244087E-3</v>
      </c>
    </row>
    <row r="34" spans="1:37" ht="21" x14ac:dyDescent="0.55000000000000004">
      <c r="A34" s="29" t="s">
        <v>122</v>
      </c>
      <c r="C34" s="22" t="s">
        <v>51</v>
      </c>
      <c r="D34" s="22"/>
      <c r="E34" s="22" t="s">
        <v>51</v>
      </c>
      <c r="F34" s="22"/>
      <c r="G34" s="22" t="s">
        <v>123</v>
      </c>
      <c r="H34" s="22"/>
      <c r="I34" s="22" t="s">
        <v>124</v>
      </c>
      <c r="J34" s="22"/>
      <c r="K34" s="21">
        <v>20.5</v>
      </c>
      <c r="L34" s="22"/>
      <c r="M34" s="21">
        <v>20.5</v>
      </c>
      <c r="N34" s="22"/>
      <c r="O34" s="21">
        <v>0</v>
      </c>
      <c r="P34" s="22"/>
      <c r="Q34" s="21">
        <v>0</v>
      </c>
      <c r="R34" s="22"/>
      <c r="S34" s="21">
        <v>0</v>
      </c>
      <c r="T34" s="22"/>
      <c r="U34" s="21">
        <v>1100000</v>
      </c>
      <c r="V34" s="22"/>
      <c r="W34" s="21">
        <v>982845053343</v>
      </c>
      <c r="X34" s="22"/>
      <c r="Y34" s="21">
        <v>0</v>
      </c>
      <c r="Z34" s="22"/>
      <c r="AA34" s="21">
        <v>0</v>
      </c>
      <c r="AB34" s="22"/>
      <c r="AC34" s="21">
        <v>1100000</v>
      </c>
      <c r="AD34" s="22"/>
      <c r="AE34" s="21">
        <v>894450</v>
      </c>
      <c r="AF34" s="22"/>
      <c r="AG34" s="21">
        <v>982845053343</v>
      </c>
      <c r="AH34" s="22"/>
      <c r="AI34" s="21">
        <v>983856874068</v>
      </c>
      <c r="AJ34" s="22"/>
      <c r="AK34" s="43">
        <v>7.3406316202743738E-3</v>
      </c>
    </row>
    <row r="35" spans="1:37" ht="21" x14ac:dyDescent="0.55000000000000004">
      <c r="A35" s="29" t="s">
        <v>125</v>
      </c>
      <c r="C35" s="22" t="s">
        <v>51</v>
      </c>
      <c r="D35" s="22"/>
      <c r="E35" s="22" t="s">
        <v>51</v>
      </c>
      <c r="F35" s="22"/>
      <c r="G35" s="22" t="s">
        <v>126</v>
      </c>
      <c r="H35" s="22"/>
      <c r="I35" s="22" t="s">
        <v>127</v>
      </c>
      <c r="J35" s="22"/>
      <c r="K35" s="21">
        <v>30</v>
      </c>
      <c r="L35" s="22"/>
      <c r="M35" s="21">
        <v>30</v>
      </c>
      <c r="N35" s="22"/>
      <c r="O35" s="21">
        <v>0</v>
      </c>
      <c r="P35" s="22"/>
      <c r="Q35" s="21">
        <v>0</v>
      </c>
      <c r="R35" s="22"/>
      <c r="S35" s="21">
        <v>0</v>
      </c>
      <c r="T35" s="22"/>
      <c r="U35" s="21">
        <v>3304640</v>
      </c>
      <c r="V35" s="22"/>
      <c r="W35" s="21">
        <v>4950000428160</v>
      </c>
      <c r="X35" s="22"/>
      <c r="Y35" s="21">
        <v>0</v>
      </c>
      <c r="Z35" s="22"/>
      <c r="AA35" s="21">
        <v>0</v>
      </c>
      <c r="AB35" s="22"/>
      <c r="AC35" s="21">
        <v>3304640</v>
      </c>
      <c r="AD35" s="22"/>
      <c r="AE35" s="21">
        <v>1330997</v>
      </c>
      <c r="AF35" s="22"/>
      <c r="AG35" s="21">
        <v>4950000428160</v>
      </c>
      <c r="AH35" s="22"/>
      <c r="AI35" s="21">
        <v>4397784163861</v>
      </c>
      <c r="AJ35" s="22"/>
      <c r="AK35" s="43">
        <v>3.2812205050618701E-2</v>
      </c>
    </row>
    <row r="36" spans="1:37" ht="21" x14ac:dyDescent="0.55000000000000004">
      <c r="A36" s="29" t="s">
        <v>128</v>
      </c>
      <c r="C36" s="22" t="s">
        <v>51</v>
      </c>
      <c r="D36" s="22"/>
      <c r="E36" s="22" t="s">
        <v>51</v>
      </c>
      <c r="F36" s="22"/>
      <c r="G36" s="22" t="s">
        <v>129</v>
      </c>
      <c r="H36" s="22"/>
      <c r="I36" s="22" t="s">
        <v>130</v>
      </c>
      <c r="J36" s="22"/>
      <c r="K36" s="21">
        <v>23</v>
      </c>
      <c r="L36" s="22"/>
      <c r="M36" s="21">
        <v>23</v>
      </c>
      <c r="N36" s="22"/>
      <c r="O36" s="21">
        <v>0</v>
      </c>
      <c r="P36" s="22"/>
      <c r="Q36" s="21">
        <v>0</v>
      </c>
      <c r="R36" s="22"/>
      <c r="S36" s="21">
        <v>0</v>
      </c>
      <c r="T36" s="22"/>
      <c r="U36" s="21">
        <v>1049033</v>
      </c>
      <c r="V36" s="22"/>
      <c r="W36" s="21">
        <v>995899478550</v>
      </c>
      <c r="X36" s="22"/>
      <c r="Y36" s="21">
        <v>0</v>
      </c>
      <c r="Z36" s="22"/>
      <c r="AA36" s="21">
        <v>0</v>
      </c>
      <c r="AB36" s="22"/>
      <c r="AC36" s="21">
        <v>1049033</v>
      </c>
      <c r="AD36" s="22"/>
      <c r="AE36" s="21">
        <v>949359</v>
      </c>
      <c r="AF36" s="22"/>
      <c r="AG36" s="21">
        <v>995899478550</v>
      </c>
      <c r="AH36" s="22"/>
      <c r="AI36" s="21">
        <v>995870328376</v>
      </c>
      <c r="AJ36" s="22"/>
      <c r="AK36" s="43">
        <v>7.430264924555105E-3</v>
      </c>
    </row>
    <row r="37" spans="1:37" s="29" customFormat="1" ht="21" x14ac:dyDescent="0.55000000000000004">
      <c r="A37" s="29" t="s">
        <v>33</v>
      </c>
      <c r="C37" s="31" t="s">
        <v>33</v>
      </c>
      <c r="D37" s="31"/>
      <c r="E37" s="31" t="s">
        <v>33</v>
      </c>
      <c r="F37" s="31"/>
      <c r="G37" s="31" t="s">
        <v>33</v>
      </c>
      <c r="H37" s="31"/>
      <c r="I37" s="31" t="s">
        <v>33</v>
      </c>
      <c r="J37" s="31"/>
      <c r="K37" s="31" t="s">
        <v>33</v>
      </c>
      <c r="L37" s="31"/>
      <c r="M37" s="31" t="s">
        <v>33</v>
      </c>
      <c r="N37" s="31"/>
      <c r="O37" s="31" t="s">
        <v>33</v>
      </c>
      <c r="P37" s="31"/>
      <c r="Q37" s="30">
        <f>SUM(Q9:Q36)</f>
        <v>38239037755039</v>
      </c>
      <c r="R37" s="31"/>
      <c r="S37" s="30">
        <f>SUM(S9:S36)</f>
        <v>38351709798472</v>
      </c>
      <c r="T37" s="31"/>
      <c r="U37" s="31" t="s">
        <v>33</v>
      </c>
      <c r="V37" s="31"/>
      <c r="W37" s="30">
        <f>SUM(W9:W36)</f>
        <v>10390861647127</v>
      </c>
      <c r="X37" s="31"/>
      <c r="Y37" s="31" t="s">
        <v>33</v>
      </c>
      <c r="Z37" s="31"/>
      <c r="AA37" s="30">
        <f>SUM(AA9:AA36)</f>
        <v>33885000000</v>
      </c>
      <c r="AB37" s="31"/>
      <c r="AC37" s="31" t="s">
        <v>33</v>
      </c>
      <c r="AD37" s="31"/>
      <c r="AE37" s="31" t="s">
        <v>33</v>
      </c>
      <c r="AF37" s="31"/>
      <c r="AG37" s="30">
        <f>SUM(AG9:AG36)</f>
        <v>48601477134435</v>
      </c>
      <c r="AH37" s="31"/>
      <c r="AI37" s="30">
        <f>SUM(AI9:AI36)</f>
        <v>48087092661058</v>
      </c>
      <c r="AJ37" s="31"/>
      <c r="AK37" s="44">
        <f>SUM(AK9:AK36)</f>
        <v>0.35878148765206375</v>
      </c>
    </row>
  </sheetData>
  <mergeCells count="29">
    <mergeCell ref="D5:AL5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I24" sqref="I24"/>
    </sheetView>
  </sheetViews>
  <sheetFormatPr defaultRowHeight="18.75" x14ac:dyDescent="0.25"/>
  <cols>
    <col min="1" max="1" width="31.42578125" style="9" customWidth="1"/>
    <col min="2" max="2" width="1" style="9" customWidth="1"/>
    <col min="3" max="3" width="21" style="9" customWidth="1"/>
    <col min="4" max="4" width="1" style="9" customWidth="1"/>
    <col min="5" max="5" width="15" style="9" customWidth="1"/>
    <col min="6" max="6" width="1" style="9" customWidth="1"/>
    <col min="7" max="7" width="20" style="9" customWidth="1"/>
    <col min="8" max="8" width="1" style="9" customWidth="1"/>
    <col min="9" max="9" width="27" style="9" customWidth="1"/>
    <col min="10" max="10" width="1" style="9" customWidth="1"/>
    <col min="11" max="11" width="21" style="9" customWidth="1"/>
    <col min="12" max="12" width="1" style="9" customWidth="1"/>
    <col min="13" max="13" width="15" style="9" customWidth="1"/>
    <col min="14" max="14" width="1" style="9" customWidth="1"/>
    <col min="15" max="15" width="20" style="9" customWidth="1"/>
    <col min="16" max="16" width="1" style="9" customWidth="1"/>
    <col min="17" max="17" width="27" style="9" customWidth="1"/>
    <col min="18" max="18" width="1" style="9" customWidth="1"/>
    <col min="19" max="19" width="9.140625" style="9" customWidth="1"/>
    <col min="20" max="16384" width="9.140625" style="9"/>
  </cols>
  <sheetData>
    <row r="2" spans="1:17" ht="26.25" x14ac:dyDescent="0.25">
      <c r="A2" s="53" t="s">
        <v>0</v>
      </c>
      <c r="B2" s="53" t="s">
        <v>0</v>
      </c>
      <c r="C2" s="53" t="s">
        <v>0</v>
      </c>
      <c r="D2" s="53" t="s">
        <v>0</v>
      </c>
      <c r="E2" s="53" t="s">
        <v>0</v>
      </c>
      <c r="F2" s="53" t="s">
        <v>0</v>
      </c>
      <c r="G2" s="53" t="s">
        <v>0</v>
      </c>
      <c r="H2" s="53" t="s">
        <v>0</v>
      </c>
      <c r="I2" s="53" t="s">
        <v>0</v>
      </c>
      <c r="J2" s="53" t="s">
        <v>0</v>
      </c>
      <c r="K2" s="53" t="s">
        <v>0</v>
      </c>
      <c r="L2" s="53" t="s">
        <v>0</v>
      </c>
      <c r="M2" s="53" t="s">
        <v>0</v>
      </c>
      <c r="N2" s="53" t="s">
        <v>0</v>
      </c>
      <c r="O2" s="53" t="s">
        <v>0</v>
      </c>
      <c r="P2" s="53" t="s">
        <v>0</v>
      </c>
      <c r="Q2" s="53" t="s">
        <v>0</v>
      </c>
    </row>
    <row r="3" spans="1:17" ht="26.25" x14ac:dyDescent="0.25">
      <c r="A3" s="53" t="s">
        <v>1</v>
      </c>
      <c r="B3" s="53" t="s">
        <v>1</v>
      </c>
      <c r="C3" s="53" t="s">
        <v>1</v>
      </c>
      <c r="D3" s="53" t="s">
        <v>1</v>
      </c>
      <c r="E3" s="53" t="s">
        <v>1</v>
      </c>
      <c r="F3" s="53" t="s">
        <v>1</v>
      </c>
      <c r="G3" s="53" t="s">
        <v>1</v>
      </c>
      <c r="H3" s="53" t="s">
        <v>1</v>
      </c>
      <c r="I3" s="53" t="s">
        <v>1</v>
      </c>
      <c r="J3" s="53" t="s">
        <v>1</v>
      </c>
      <c r="K3" s="53" t="s">
        <v>1</v>
      </c>
      <c r="L3" s="53" t="s">
        <v>1</v>
      </c>
      <c r="M3" s="53" t="s">
        <v>1</v>
      </c>
      <c r="N3" s="53" t="s">
        <v>1</v>
      </c>
      <c r="O3" s="53" t="s">
        <v>1</v>
      </c>
      <c r="P3" s="53" t="s">
        <v>1</v>
      </c>
      <c r="Q3" s="53" t="s">
        <v>1</v>
      </c>
    </row>
    <row r="4" spans="1:17" ht="26.25" x14ac:dyDescent="0.25">
      <c r="A4" s="53" t="s">
        <v>2</v>
      </c>
      <c r="B4" s="53" t="s">
        <v>2</v>
      </c>
      <c r="C4" s="53" t="s">
        <v>2</v>
      </c>
      <c r="D4" s="53" t="s">
        <v>2</v>
      </c>
      <c r="E4" s="53" t="s">
        <v>2</v>
      </c>
      <c r="F4" s="53" t="s">
        <v>2</v>
      </c>
      <c r="G4" s="53" t="s">
        <v>2</v>
      </c>
      <c r="H4" s="53" t="s">
        <v>2</v>
      </c>
      <c r="I4" s="53" t="s">
        <v>2</v>
      </c>
      <c r="J4" s="53" t="s">
        <v>2</v>
      </c>
      <c r="K4" s="53" t="s">
        <v>2</v>
      </c>
      <c r="L4" s="53" t="s">
        <v>2</v>
      </c>
      <c r="M4" s="53" t="s">
        <v>2</v>
      </c>
      <c r="N4" s="53" t="s">
        <v>2</v>
      </c>
      <c r="O4" s="53" t="s">
        <v>2</v>
      </c>
      <c r="P4" s="53" t="s">
        <v>2</v>
      </c>
      <c r="Q4" s="53" t="s">
        <v>2</v>
      </c>
    </row>
    <row r="6" spans="1:17" ht="26.25" x14ac:dyDescent="0.25">
      <c r="A6" s="52" t="s">
        <v>3</v>
      </c>
      <c r="C6" s="52" t="s">
        <v>4</v>
      </c>
      <c r="D6" s="52" t="s">
        <v>4</v>
      </c>
      <c r="E6" s="52" t="s">
        <v>4</v>
      </c>
      <c r="F6" s="52" t="s">
        <v>4</v>
      </c>
      <c r="G6" s="52" t="s">
        <v>4</v>
      </c>
      <c r="H6" s="52" t="s">
        <v>4</v>
      </c>
      <c r="I6" s="52" t="s">
        <v>4</v>
      </c>
      <c r="K6" s="52" t="s">
        <v>6</v>
      </c>
      <c r="L6" s="52" t="s">
        <v>6</v>
      </c>
      <c r="M6" s="52" t="s">
        <v>6</v>
      </c>
      <c r="N6" s="52" t="s">
        <v>6</v>
      </c>
      <c r="O6" s="52" t="s">
        <v>6</v>
      </c>
      <c r="P6" s="52" t="s">
        <v>6</v>
      </c>
      <c r="Q6" s="52" t="s">
        <v>6</v>
      </c>
    </row>
    <row r="7" spans="1:17" ht="26.25" x14ac:dyDescent="0.25">
      <c r="A7" s="52" t="s">
        <v>3</v>
      </c>
      <c r="C7" s="52" t="s">
        <v>34</v>
      </c>
      <c r="E7" s="52" t="s">
        <v>35</v>
      </c>
      <c r="G7" s="52" t="s">
        <v>36</v>
      </c>
      <c r="I7" s="52" t="s">
        <v>37</v>
      </c>
      <c r="K7" s="52" t="s">
        <v>34</v>
      </c>
      <c r="M7" s="52" t="s">
        <v>35</v>
      </c>
      <c r="O7" s="52" t="s">
        <v>36</v>
      </c>
      <c r="Q7" s="52" t="s">
        <v>37</v>
      </c>
    </row>
    <row r="8" spans="1:17" ht="21" x14ac:dyDescent="0.25">
      <c r="A8" s="7" t="s">
        <v>38</v>
      </c>
      <c r="C8" s="10">
        <v>7350000</v>
      </c>
      <c r="E8" s="10">
        <v>6355</v>
      </c>
      <c r="G8" s="9" t="s">
        <v>39</v>
      </c>
      <c r="I8" s="10">
        <v>1</v>
      </c>
      <c r="K8" s="10">
        <v>7350000</v>
      </c>
      <c r="M8" s="10">
        <v>6355</v>
      </c>
      <c r="O8" s="9" t="s">
        <v>39</v>
      </c>
      <c r="Q8" s="10">
        <v>1</v>
      </c>
    </row>
    <row r="9" spans="1:17" ht="21" x14ac:dyDescent="0.25">
      <c r="A9" s="7" t="s">
        <v>40</v>
      </c>
      <c r="C9" s="10">
        <v>367647050</v>
      </c>
      <c r="E9" s="10">
        <v>10076</v>
      </c>
      <c r="G9" s="9" t="s">
        <v>41</v>
      </c>
      <c r="I9" s="10">
        <v>1</v>
      </c>
      <c r="K9" s="10">
        <v>367647050</v>
      </c>
      <c r="M9" s="10">
        <v>10076</v>
      </c>
      <c r="O9" s="9" t="s">
        <v>41</v>
      </c>
      <c r="Q9" s="10">
        <v>1</v>
      </c>
    </row>
    <row r="10" spans="1:17" ht="21" x14ac:dyDescent="0.25">
      <c r="A10" s="7" t="s">
        <v>323</v>
      </c>
      <c r="C10" s="28">
        <v>347222222</v>
      </c>
      <c r="E10" s="10">
        <v>5612</v>
      </c>
      <c r="G10" s="9" t="s">
        <v>324</v>
      </c>
      <c r="I10" s="10">
        <v>1</v>
      </c>
      <c r="K10" s="10">
        <v>347222222</v>
      </c>
      <c r="M10" s="10">
        <v>5612</v>
      </c>
      <c r="O10" s="9" t="s">
        <v>324</v>
      </c>
      <c r="Q10" s="10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2"/>
  <sheetViews>
    <sheetView rightToLeft="1" workbookViewId="0">
      <selection activeCell="A8" sqref="A8:A9"/>
    </sheetView>
  </sheetViews>
  <sheetFormatPr defaultRowHeight="18.75" x14ac:dyDescent="0.45"/>
  <cols>
    <col min="1" max="1" width="26.7109375" style="2" customWidth="1"/>
    <col min="2" max="2" width="1" style="2" customWidth="1"/>
    <col min="3" max="3" width="18" style="2" customWidth="1"/>
    <col min="4" max="4" width="1" style="2" customWidth="1"/>
    <col min="5" max="5" width="22" style="2" customWidth="1"/>
    <col min="6" max="6" width="1" style="2" customWidth="1"/>
    <col min="7" max="7" width="21" style="2" customWidth="1"/>
    <col min="8" max="8" width="1" style="2" customWidth="1"/>
    <col min="9" max="9" width="17" style="2" customWidth="1"/>
    <col min="10" max="10" width="1" style="2" customWidth="1"/>
    <col min="11" max="11" width="28" style="2" customWidth="1"/>
    <col min="12" max="12" width="1" style="2" customWidth="1"/>
    <col min="13" max="13" width="18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6.25" x14ac:dyDescent="0.45">
      <c r="A2" s="53" t="s">
        <v>0</v>
      </c>
      <c r="B2" s="53" t="s">
        <v>0</v>
      </c>
      <c r="C2" s="53" t="s">
        <v>0</v>
      </c>
      <c r="D2" s="53" t="s">
        <v>0</v>
      </c>
      <c r="E2" s="53" t="s">
        <v>0</v>
      </c>
      <c r="F2" s="53" t="s">
        <v>0</v>
      </c>
      <c r="G2" s="53" t="s">
        <v>0</v>
      </c>
      <c r="H2" s="53" t="s">
        <v>0</v>
      </c>
      <c r="I2" s="53" t="s">
        <v>0</v>
      </c>
      <c r="J2" s="53" t="s">
        <v>0</v>
      </c>
      <c r="K2" s="53" t="s">
        <v>0</v>
      </c>
      <c r="L2" s="53" t="s">
        <v>0</v>
      </c>
      <c r="M2" s="53" t="s">
        <v>0</v>
      </c>
    </row>
    <row r="3" spans="1:13" ht="26.25" x14ac:dyDescent="0.45">
      <c r="A3" s="53" t="s">
        <v>1</v>
      </c>
      <c r="B3" s="53" t="s">
        <v>1</v>
      </c>
      <c r="C3" s="53" t="s">
        <v>1</v>
      </c>
      <c r="D3" s="53" t="s">
        <v>1</v>
      </c>
      <c r="E3" s="53" t="s">
        <v>1</v>
      </c>
      <c r="F3" s="53" t="s">
        <v>1</v>
      </c>
      <c r="G3" s="53" t="s">
        <v>1</v>
      </c>
      <c r="H3" s="53" t="s">
        <v>1</v>
      </c>
      <c r="I3" s="53" t="s">
        <v>1</v>
      </c>
      <c r="J3" s="53" t="s">
        <v>1</v>
      </c>
      <c r="K3" s="53" t="s">
        <v>1</v>
      </c>
      <c r="L3" s="53" t="s">
        <v>1</v>
      </c>
      <c r="M3" s="53" t="s">
        <v>1</v>
      </c>
    </row>
    <row r="4" spans="1:13" ht="26.25" x14ac:dyDescent="0.45">
      <c r="A4" s="53" t="s">
        <v>2</v>
      </c>
      <c r="B4" s="53" t="s">
        <v>2</v>
      </c>
      <c r="C4" s="53" t="s">
        <v>2</v>
      </c>
      <c r="D4" s="53" t="s">
        <v>2</v>
      </c>
      <c r="E4" s="53" t="s">
        <v>2</v>
      </c>
      <c r="F4" s="53" t="s">
        <v>2</v>
      </c>
      <c r="G4" s="53" t="s">
        <v>2</v>
      </c>
      <c r="H4" s="53" t="s">
        <v>2</v>
      </c>
      <c r="I4" s="53" t="s">
        <v>2</v>
      </c>
      <c r="J4" s="53" t="s">
        <v>2</v>
      </c>
      <c r="K4" s="53" t="s">
        <v>2</v>
      </c>
      <c r="L4" s="53" t="s">
        <v>2</v>
      </c>
      <c r="M4" s="53" t="s">
        <v>2</v>
      </c>
    </row>
    <row r="5" spans="1:13" ht="26.25" x14ac:dyDescent="0.4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ht="20.25" x14ac:dyDescent="0.45">
      <c r="A6" s="58" t="s">
        <v>344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24" customHeight="1" x14ac:dyDescent="0.45">
      <c r="A7" s="58" t="s">
        <v>345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26.25" x14ac:dyDescent="0.45">
      <c r="A8" s="52" t="s">
        <v>3</v>
      </c>
      <c r="C8" s="52" t="s">
        <v>6</v>
      </c>
      <c r="D8" s="52" t="s">
        <v>6</v>
      </c>
      <c r="E8" s="52" t="s">
        <v>6</v>
      </c>
      <c r="F8" s="52" t="s">
        <v>6</v>
      </c>
      <c r="G8" s="52" t="s">
        <v>6</v>
      </c>
      <c r="H8" s="52" t="s">
        <v>6</v>
      </c>
      <c r="I8" s="52" t="s">
        <v>6</v>
      </c>
      <c r="J8" s="52" t="s">
        <v>6</v>
      </c>
      <c r="K8" s="52" t="s">
        <v>6</v>
      </c>
      <c r="L8" s="52" t="s">
        <v>6</v>
      </c>
      <c r="M8" s="52" t="s">
        <v>6</v>
      </c>
    </row>
    <row r="9" spans="1:13" ht="26.25" x14ac:dyDescent="0.45">
      <c r="A9" s="52" t="s">
        <v>3</v>
      </c>
      <c r="C9" s="52" t="s">
        <v>7</v>
      </c>
      <c r="E9" s="52" t="s">
        <v>131</v>
      </c>
      <c r="G9" s="52" t="s">
        <v>132</v>
      </c>
      <c r="I9" s="52" t="s">
        <v>133</v>
      </c>
      <c r="K9" s="52" t="s">
        <v>134</v>
      </c>
      <c r="M9" s="52" t="s">
        <v>135</v>
      </c>
    </row>
    <row r="10" spans="1:13" ht="21" x14ac:dyDescent="0.45">
      <c r="A10" s="7" t="s">
        <v>54</v>
      </c>
      <c r="B10" s="9"/>
      <c r="C10" s="10">
        <v>4000000</v>
      </c>
      <c r="D10" s="9"/>
      <c r="E10" s="10">
        <v>999990</v>
      </c>
      <c r="F10" s="9"/>
      <c r="G10" s="10">
        <v>981171.10080000001</v>
      </c>
      <c r="H10" s="9"/>
      <c r="I10" s="9" t="s">
        <v>136</v>
      </c>
      <c r="J10" s="9"/>
      <c r="K10" s="10">
        <v>3924684403200</v>
      </c>
      <c r="L10" s="9"/>
      <c r="M10" s="9" t="s">
        <v>325</v>
      </c>
    </row>
    <row r="11" spans="1:13" ht="21" x14ac:dyDescent="0.45">
      <c r="A11" s="7" t="s">
        <v>91</v>
      </c>
      <c r="B11" s="9"/>
      <c r="C11" s="10">
        <v>1685000</v>
      </c>
      <c r="D11" s="9"/>
      <c r="E11" s="10">
        <v>930000</v>
      </c>
      <c r="F11" s="9"/>
      <c r="G11" s="10">
        <v>984175</v>
      </c>
      <c r="H11" s="9"/>
      <c r="I11" s="9" t="s">
        <v>137</v>
      </c>
      <c r="J11" s="9"/>
      <c r="K11" s="10">
        <v>1658334875000</v>
      </c>
      <c r="L11" s="9"/>
      <c r="M11" s="9" t="s">
        <v>325</v>
      </c>
    </row>
    <row r="12" spans="1:13" ht="21" x14ac:dyDescent="0.45">
      <c r="A12" s="7" t="s">
        <v>50</v>
      </c>
      <c r="B12" s="9"/>
      <c r="C12" s="10">
        <v>1050000</v>
      </c>
      <c r="D12" s="9"/>
      <c r="E12" s="10">
        <v>923820</v>
      </c>
      <c r="F12" s="9"/>
      <c r="G12" s="10">
        <v>958829</v>
      </c>
      <c r="H12" s="9"/>
      <c r="I12" s="9" t="s">
        <v>138</v>
      </c>
      <c r="J12" s="9"/>
      <c r="K12" s="10">
        <v>1006770450000</v>
      </c>
      <c r="L12" s="9"/>
      <c r="M12" s="9" t="s">
        <v>325</v>
      </c>
    </row>
    <row r="13" spans="1:13" ht="21" x14ac:dyDescent="0.45">
      <c r="A13" s="7" t="s">
        <v>82</v>
      </c>
      <c r="B13" s="9"/>
      <c r="C13" s="10">
        <v>3100000</v>
      </c>
      <c r="D13" s="9"/>
      <c r="E13" s="10">
        <v>944769</v>
      </c>
      <c r="F13" s="9"/>
      <c r="G13" s="10">
        <v>943850</v>
      </c>
      <c r="H13" s="9"/>
      <c r="I13" s="9" t="s">
        <v>139</v>
      </c>
      <c r="J13" s="9"/>
      <c r="K13" s="10">
        <v>2925935000000</v>
      </c>
      <c r="L13" s="9"/>
      <c r="M13" s="9" t="s">
        <v>325</v>
      </c>
    </row>
    <row r="14" spans="1:13" ht="21" x14ac:dyDescent="0.45">
      <c r="A14" s="7" t="s">
        <v>57</v>
      </c>
      <c r="B14" s="9"/>
      <c r="C14" s="10">
        <v>511551</v>
      </c>
      <c r="D14" s="9"/>
      <c r="E14" s="10">
        <v>989980</v>
      </c>
      <c r="F14" s="9"/>
      <c r="G14" s="10">
        <v>907691.54960000003</v>
      </c>
      <c r="H14" s="9"/>
      <c r="I14" s="9" t="s">
        <v>140</v>
      </c>
      <c r="J14" s="9"/>
      <c r="K14" s="10">
        <v>464330519889.42999</v>
      </c>
      <c r="L14" s="9"/>
      <c r="M14" s="9" t="s">
        <v>325</v>
      </c>
    </row>
    <row r="15" spans="1:13" ht="21" x14ac:dyDescent="0.45">
      <c r="A15" s="7" t="s">
        <v>85</v>
      </c>
      <c r="B15" s="9"/>
      <c r="C15" s="10">
        <v>1205000</v>
      </c>
      <c r="D15" s="9"/>
      <c r="E15" s="10">
        <v>997762</v>
      </c>
      <c r="F15" s="9"/>
      <c r="G15" s="10">
        <v>897986</v>
      </c>
      <c r="H15" s="9"/>
      <c r="I15" s="9" t="s">
        <v>141</v>
      </c>
      <c r="J15" s="9"/>
      <c r="K15" s="10">
        <v>1082073130000</v>
      </c>
      <c r="L15" s="9"/>
      <c r="M15" s="9" t="s">
        <v>325</v>
      </c>
    </row>
    <row r="16" spans="1:13" ht="21" x14ac:dyDescent="0.45">
      <c r="A16" s="7" t="s">
        <v>94</v>
      </c>
      <c r="B16" s="9"/>
      <c r="C16" s="10">
        <v>205000</v>
      </c>
      <c r="D16" s="9"/>
      <c r="E16" s="10">
        <v>982000</v>
      </c>
      <c r="F16" s="9"/>
      <c r="G16" s="10">
        <v>965679</v>
      </c>
      <c r="H16" s="9"/>
      <c r="I16" s="9" t="s">
        <v>142</v>
      </c>
      <c r="J16" s="9"/>
      <c r="K16" s="10">
        <v>197964195000</v>
      </c>
      <c r="L16" s="9"/>
      <c r="M16" s="9" t="s">
        <v>325</v>
      </c>
    </row>
    <row r="17" spans="1:13" ht="21" x14ac:dyDescent="0.45">
      <c r="A17" s="7" t="s">
        <v>97</v>
      </c>
      <c r="B17" s="9"/>
      <c r="C17" s="10">
        <v>15695000</v>
      </c>
      <c r="D17" s="9"/>
      <c r="E17" s="10">
        <v>938000</v>
      </c>
      <c r="F17" s="9"/>
      <c r="G17" s="10">
        <v>921957</v>
      </c>
      <c r="H17" s="9"/>
      <c r="I17" s="9" t="s">
        <v>143</v>
      </c>
      <c r="J17" s="9"/>
      <c r="K17" s="10">
        <v>14470115115000</v>
      </c>
      <c r="L17" s="9"/>
      <c r="M17" s="9" t="s">
        <v>325</v>
      </c>
    </row>
    <row r="18" spans="1:13" ht="21" x14ac:dyDescent="0.45">
      <c r="A18" s="7" t="s">
        <v>99</v>
      </c>
      <c r="B18" s="9"/>
      <c r="C18" s="10">
        <v>931853</v>
      </c>
      <c r="D18" s="9"/>
      <c r="E18" s="10">
        <v>997500</v>
      </c>
      <c r="F18" s="9"/>
      <c r="G18" s="10">
        <v>950982</v>
      </c>
      <c r="H18" s="9"/>
      <c r="I18" s="9" t="s">
        <v>144</v>
      </c>
      <c r="J18" s="9"/>
      <c r="K18" s="10">
        <v>886175429646</v>
      </c>
      <c r="L18" s="9"/>
      <c r="M18" s="9" t="s">
        <v>325</v>
      </c>
    </row>
    <row r="19" spans="1:13" ht="21" x14ac:dyDescent="0.45">
      <c r="A19" s="7" t="s">
        <v>102</v>
      </c>
      <c r="B19" s="9"/>
      <c r="C19" s="10">
        <v>2600000</v>
      </c>
      <c r="D19" s="9"/>
      <c r="E19" s="10">
        <v>941980</v>
      </c>
      <c r="F19" s="9"/>
      <c r="G19" s="10">
        <v>931393</v>
      </c>
      <c r="H19" s="9"/>
      <c r="I19" s="9" t="s">
        <v>145</v>
      </c>
      <c r="J19" s="9"/>
      <c r="K19" s="10">
        <v>2421621800000</v>
      </c>
      <c r="L19" s="9"/>
      <c r="M19" s="9" t="s">
        <v>325</v>
      </c>
    </row>
    <row r="20" spans="1:13" ht="21" x14ac:dyDescent="0.45">
      <c r="A20" s="7" t="s">
        <v>104</v>
      </c>
      <c r="B20" s="9"/>
      <c r="C20" s="10">
        <v>625000</v>
      </c>
      <c r="D20" s="9"/>
      <c r="E20" s="10">
        <v>933650</v>
      </c>
      <c r="F20" s="9"/>
      <c r="G20" s="10">
        <v>921017</v>
      </c>
      <c r="H20" s="9"/>
      <c r="I20" s="9" t="s">
        <v>146</v>
      </c>
      <c r="J20" s="9"/>
      <c r="K20" s="10">
        <v>575635625000</v>
      </c>
      <c r="L20" s="9"/>
      <c r="M20" s="9" t="s">
        <v>325</v>
      </c>
    </row>
    <row r="21" spans="1:13" ht="21" x14ac:dyDescent="0.45">
      <c r="A21" s="7" t="s">
        <v>122</v>
      </c>
      <c r="B21" s="9"/>
      <c r="C21" s="10">
        <v>1100000</v>
      </c>
      <c r="D21" s="9"/>
      <c r="E21" s="10">
        <v>893480</v>
      </c>
      <c r="F21" s="9"/>
      <c r="G21" s="10">
        <v>894450</v>
      </c>
      <c r="H21" s="9"/>
      <c r="I21" s="9" t="s">
        <v>147</v>
      </c>
      <c r="J21" s="9"/>
      <c r="K21" s="10">
        <v>983895000000</v>
      </c>
      <c r="L21" s="9"/>
      <c r="M21" s="9" t="s">
        <v>325</v>
      </c>
    </row>
    <row r="22" spans="1:13" ht="21" x14ac:dyDescent="0.45">
      <c r="A22" s="7" t="s">
        <v>119</v>
      </c>
      <c r="B22" s="9"/>
      <c r="C22" s="10">
        <v>520300</v>
      </c>
      <c r="D22" s="9"/>
      <c r="E22" s="10">
        <v>945820</v>
      </c>
      <c r="F22" s="9"/>
      <c r="G22" s="10">
        <v>946848</v>
      </c>
      <c r="H22" s="9"/>
      <c r="I22" s="9" t="s">
        <v>147</v>
      </c>
      <c r="J22" s="9"/>
      <c r="K22" s="10">
        <v>492645014400</v>
      </c>
      <c r="L22" s="9"/>
      <c r="M22" s="9" t="s">
        <v>325</v>
      </c>
    </row>
    <row r="23" spans="1:13" ht="21" x14ac:dyDescent="0.45">
      <c r="A23" s="7" t="s">
        <v>107</v>
      </c>
      <c r="B23" s="9"/>
      <c r="C23" s="10">
        <v>5405000</v>
      </c>
      <c r="D23" s="9"/>
      <c r="E23" s="10">
        <v>957600</v>
      </c>
      <c r="F23" s="9"/>
      <c r="G23" s="10">
        <v>901724</v>
      </c>
      <c r="H23" s="9"/>
      <c r="I23" s="9" t="s">
        <v>148</v>
      </c>
      <c r="J23" s="9"/>
      <c r="K23" s="10">
        <v>4873818220000</v>
      </c>
      <c r="L23" s="9"/>
      <c r="M23" s="9" t="s">
        <v>325</v>
      </c>
    </row>
    <row r="24" spans="1:13" ht="21" x14ac:dyDescent="0.45">
      <c r="A24" s="7" t="s">
        <v>113</v>
      </c>
      <c r="B24" s="9"/>
      <c r="C24" s="10">
        <v>450000</v>
      </c>
      <c r="D24" s="9"/>
      <c r="E24" s="10">
        <v>1000000</v>
      </c>
      <c r="F24" s="9"/>
      <c r="G24" s="10">
        <v>941712</v>
      </c>
      <c r="H24" s="9"/>
      <c r="I24" s="9" t="s">
        <v>149</v>
      </c>
      <c r="J24" s="9"/>
      <c r="K24" s="10">
        <v>423770400000</v>
      </c>
      <c r="L24" s="9"/>
      <c r="M24" s="9" t="s">
        <v>325</v>
      </c>
    </row>
    <row r="25" spans="1:13" ht="21" x14ac:dyDescent="0.45">
      <c r="A25" s="7" t="s">
        <v>110</v>
      </c>
      <c r="B25" s="9"/>
      <c r="C25" s="10">
        <v>1000000</v>
      </c>
      <c r="D25" s="9"/>
      <c r="E25" s="10">
        <v>931280</v>
      </c>
      <c r="F25" s="9"/>
      <c r="G25" s="10">
        <v>930344</v>
      </c>
      <c r="H25" s="9"/>
      <c r="I25" s="9" t="s">
        <v>139</v>
      </c>
      <c r="J25" s="9"/>
      <c r="K25" s="10">
        <v>930344000000</v>
      </c>
      <c r="L25" s="9"/>
      <c r="M25" s="9" t="s">
        <v>325</v>
      </c>
    </row>
    <row r="26" spans="1:13" ht="21" x14ac:dyDescent="0.45">
      <c r="A26" s="7" t="s">
        <v>88</v>
      </c>
      <c r="B26" s="9"/>
      <c r="C26" s="10">
        <v>1000000</v>
      </c>
      <c r="D26" s="9"/>
      <c r="E26" s="10">
        <v>1000000</v>
      </c>
      <c r="F26" s="9"/>
      <c r="G26" s="10">
        <v>936954</v>
      </c>
      <c r="H26" s="9"/>
      <c r="I26" s="9" t="s">
        <v>150</v>
      </c>
      <c r="J26" s="9"/>
      <c r="K26" s="10">
        <v>936954000000</v>
      </c>
      <c r="L26" s="9"/>
      <c r="M26" s="9" t="s">
        <v>325</v>
      </c>
    </row>
    <row r="27" spans="1:13" ht="21" x14ac:dyDescent="0.45">
      <c r="A27" s="7" t="s">
        <v>128</v>
      </c>
      <c r="B27" s="9"/>
      <c r="C27" s="10">
        <v>1049033</v>
      </c>
      <c r="D27" s="9"/>
      <c r="E27" s="10">
        <v>900350</v>
      </c>
      <c r="F27" s="9"/>
      <c r="G27" s="10">
        <v>949359</v>
      </c>
      <c r="H27" s="9"/>
      <c r="I27" s="9" t="s">
        <v>151</v>
      </c>
      <c r="J27" s="9"/>
      <c r="K27" s="10">
        <v>995908919847</v>
      </c>
      <c r="L27" s="9"/>
      <c r="M27" s="9" t="s">
        <v>325</v>
      </c>
    </row>
    <row r="28" spans="1:13" ht="21" x14ac:dyDescent="0.45">
      <c r="A28" s="7" t="s">
        <v>125</v>
      </c>
      <c r="B28" s="9"/>
      <c r="C28" s="10">
        <v>3304640</v>
      </c>
      <c r="D28" s="9"/>
      <c r="E28" s="10">
        <v>1519994.0748000001</v>
      </c>
      <c r="F28" s="9"/>
      <c r="G28" s="10">
        <v>1330997</v>
      </c>
      <c r="H28" s="9"/>
      <c r="I28" s="9" t="s">
        <v>152</v>
      </c>
      <c r="J28" s="9"/>
      <c r="K28" s="10">
        <v>4398465926080</v>
      </c>
      <c r="L28" s="9"/>
      <c r="M28" s="9" t="s">
        <v>325</v>
      </c>
    </row>
    <row r="29" spans="1:13" ht="21.75" thickBot="1" x14ac:dyDescent="0.6">
      <c r="K29" s="35">
        <f>SUM(K10:K28)</f>
        <v>43649442023062.43</v>
      </c>
    </row>
    <row r="30" spans="1:13" ht="19.5" thickTop="1" x14ac:dyDescent="0.45"/>
    <row r="32" spans="1:13" x14ac:dyDescent="0.45">
      <c r="A32" s="9"/>
    </row>
  </sheetData>
  <mergeCells count="13">
    <mergeCell ref="K9"/>
    <mergeCell ref="M9"/>
    <mergeCell ref="C8:M8"/>
    <mergeCell ref="A2:M2"/>
    <mergeCell ref="A3:M3"/>
    <mergeCell ref="A4:M4"/>
    <mergeCell ref="A8:A9"/>
    <mergeCell ref="C9"/>
    <mergeCell ref="E9"/>
    <mergeCell ref="G9"/>
    <mergeCell ref="I9"/>
    <mergeCell ref="A6:M6"/>
    <mergeCell ref="A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54"/>
  <sheetViews>
    <sheetView rightToLeft="1" workbookViewId="0">
      <selection activeCell="A6" sqref="A6"/>
    </sheetView>
  </sheetViews>
  <sheetFormatPr defaultRowHeight="18.75" x14ac:dyDescent="0.45"/>
  <cols>
    <col min="1" max="1" width="20.5703125" style="2" customWidth="1"/>
    <col min="2" max="2" width="1" style="2" customWidth="1"/>
    <col min="3" max="3" width="28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5" style="2" customWidth="1"/>
    <col min="10" max="10" width="1" style="2" customWidth="1"/>
    <col min="11" max="11" width="23" style="2" customWidth="1"/>
    <col min="12" max="12" width="1" style="2" customWidth="1"/>
    <col min="13" max="13" width="24" style="2" customWidth="1"/>
    <col min="14" max="14" width="1" style="2" customWidth="1"/>
    <col min="15" max="15" width="24" style="2" customWidth="1"/>
    <col min="16" max="16" width="1" style="2" customWidth="1"/>
    <col min="17" max="17" width="24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20" ht="26.25" x14ac:dyDescent="0.45">
      <c r="A2" s="53" t="s">
        <v>0</v>
      </c>
      <c r="B2" s="53" t="s">
        <v>0</v>
      </c>
      <c r="C2" s="53" t="s">
        <v>0</v>
      </c>
      <c r="D2" s="53" t="s">
        <v>0</v>
      </c>
      <c r="E2" s="53" t="s">
        <v>0</v>
      </c>
      <c r="F2" s="53" t="s">
        <v>0</v>
      </c>
      <c r="G2" s="53" t="s">
        <v>0</v>
      </c>
      <c r="H2" s="53" t="s">
        <v>0</v>
      </c>
      <c r="I2" s="53" t="s">
        <v>0</v>
      </c>
      <c r="J2" s="53" t="s">
        <v>0</v>
      </c>
      <c r="K2" s="53" t="s">
        <v>0</v>
      </c>
      <c r="L2" s="53" t="s">
        <v>0</v>
      </c>
      <c r="M2" s="53" t="s">
        <v>0</v>
      </c>
      <c r="N2" s="53" t="s">
        <v>0</v>
      </c>
      <c r="O2" s="53" t="s">
        <v>0</v>
      </c>
      <c r="P2" s="53" t="s">
        <v>0</v>
      </c>
      <c r="Q2" s="53" t="s">
        <v>0</v>
      </c>
      <c r="R2" s="53" t="s">
        <v>0</v>
      </c>
      <c r="S2" s="53" t="s">
        <v>0</v>
      </c>
    </row>
    <row r="3" spans="1:20" ht="26.25" x14ac:dyDescent="0.45">
      <c r="A3" s="53" t="s">
        <v>1</v>
      </c>
      <c r="B3" s="53" t="s">
        <v>1</v>
      </c>
      <c r="C3" s="53" t="s">
        <v>1</v>
      </c>
      <c r="D3" s="53" t="s">
        <v>1</v>
      </c>
      <c r="E3" s="53" t="s">
        <v>1</v>
      </c>
      <c r="F3" s="53" t="s">
        <v>1</v>
      </c>
      <c r="G3" s="53" t="s">
        <v>1</v>
      </c>
      <c r="H3" s="53" t="s">
        <v>1</v>
      </c>
      <c r="I3" s="53" t="s">
        <v>1</v>
      </c>
      <c r="J3" s="53" t="s">
        <v>1</v>
      </c>
      <c r="K3" s="53" t="s">
        <v>1</v>
      </c>
      <c r="L3" s="53" t="s">
        <v>1</v>
      </c>
      <c r="M3" s="53" t="s">
        <v>1</v>
      </c>
      <c r="N3" s="53" t="s">
        <v>1</v>
      </c>
      <c r="O3" s="53" t="s">
        <v>1</v>
      </c>
      <c r="P3" s="53" t="s">
        <v>1</v>
      </c>
      <c r="Q3" s="53" t="s">
        <v>1</v>
      </c>
      <c r="R3" s="53" t="s">
        <v>1</v>
      </c>
      <c r="S3" s="53" t="s">
        <v>1</v>
      </c>
    </row>
    <row r="4" spans="1:20" ht="26.25" x14ac:dyDescent="0.45">
      <c r="A4" s="53" t="s">
        <v>2</v>
      </c>
      <c r="B4" s="53" t="s">
        <v>2</v>
      </c>
      <c r="C4" s="53" t="s">
        <v>2</v>
      </c>
      <c r="D4" s="53" t="s">
        <v>2</v>
      </c>
      <c r="E4" s="53" t="s">
        <v>2</v>
      </c>
      <c r="F4" s="53" t="s">
        <v>2</v>
      </c>
      <c r="G4" s="53" t="s">
        <v>2</v>
      </c>
      <c r="H4" s="53" t="s">
        <v>2</v>
      </c>
      <c r="I4" s="53" t="s">
        <v>2</v>
      </c>
      <c r="J4" s="53" t="s">
        <v>2</v>
      </c>
      <c r="K4" s="53" t="s">
        <v>2</v>
      </c>
      <c r="L4" s="53" t="s">
        <v>2</v>
      </c>
      <c r="M4" s="53" t="s">
        <v>2</v>
      </c>
      <c r="N4" s="53" t="s">
        <v>2</v>
      </c>
      <c r="O4" s="53" t="s">
        <v>2</v>
      </c>
      <c r="P4" s="53" t="s">
        <v>2</v>
      </c>
      <c r="Q4" s="53" t="s">
        <v>2</v>
      </c>
      <c r="R4" s="53" t="s">
        <v>2</v>
      </c>
      <c r="S4" s="53" t="s">
        <v>2</v>
      </c>
    </row>
    <row r="5" spans="1:20" ht="25.5" x14ac:dyDescent="0.45">
      <c r="A5" s="57" t="s">
        <v>346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7" spans="1:20" ht="26.25" x14ac:dyDescent="0.45">
      <c r="A7" s="52" t="s">
        <v>154</v>
      </c>
      <c r="C7" s="52" t="s">
        <v>155</v>
      </c>
      <c r="D7" s="52" t="s">
        <v>155</v>
      </c>
      <c r="E7" s="52" t="s">
        <v>155</v>
      </c>
      <c r="F7" s="52" t="s">
        <v>155</v>
      </c>
      <c r="G7" s="52" t="s">
        <v>155</v>
      </c>
      <c r="H7" s="52" t="s">
        <v>155</v>
      </c>
      <c r="I7" s="52" t="s">
        <v>155</v>
      </c>
      <c r="K7" s="52" t="s">
        <v>4</v>
      </c>
      <c r="M7" s="52" t="s">
        <v>5</v>
      </c>
      <c r="N7" s="52" t="s">
        <v>5</v>
      </c>
      <c r="O7" s="52" t="s">
        <v>5</v>
      </c>
      <c r="Q7" s="52" t="s">
        <v>6</v>
      </c>
      <c r="R7" s="52" t="s">
        <v>6</v>
      </c>
      <c r="S7" s="52" t="s">
        <v>6</v>
      </c>
    </row>
    <row r="8" spans="1:20" ht="26.25" x14ac:dyDescent="0.45">
      <c r="A8" s="52" t="s">
        <v>154</v>
      </c>
      <c r="C8" s="52" t="s">
        <v>156</v>
      </c>
      <c r="E8" s="52" t="s">
        <v>157</v>
      </c>
      <c r="G8" s="52" t="s">
        <v>158</v>
      </c>
      <c r="I8" s="52" t="s">
        <v>48</v>
      </c>
      <c r="K8" s="52" t="s">
        <v>159</v>
      </c>
      <c r="M8" s="52" t="s">
        <v>160</v>
      </c>
      <c r="O8" s="52" t="s">
        <v>161</v>
      </c>
      <c r="Q8" s="52" t="s">
        <v>159</v>
      </c>
      <c r="S8" s="52" t="s">
        <v>153</v>
      </c>
    </row>
    <row r="9" spans="1:20" ht="21" x14ac:dyDescent="0.55000000000000004">
      <c r="A9" s="4" t="s">
        <v>162</v>
      </c>
      <c r="C9" s="9" t="s">
        <v>163</v>
      </c>
      <c r="D9" s="9"/>
      <c r="E9" s="9" t="s">
        <v>164</v>
      </c>
      <c r="F9" s="9"/>
      <c r="G9" s="9" t="s">
        <v>165</v>
      </c>
      <c r="H9" s="9"/>
      <c r="I9" s="10">
        <v>0</v>
      </c>
      <c r="J9" s="9"/>
      <c r="K9" s="10">
        <v>189499163369</v>
      </c>
      <c r="L9" s="10"/>
      <c r="M9" s="10">
        <v>14260140327862</v>
      </c>
      <c r="N9" s="10"/>
      <c r="O9" s="10">
        <v>14252578868800</v>
      </c>
      <c r="P9" s="10"/>
      <c r="Q9" s="10">
        <v>197060622431</v>
      </c>
      <c r="S9" s="24">
        <v>1.4702844227197714E-3</v>
      </c>
    </row>
    <row r="10" spans="1:20" ht="21" x14ac:dyDescent="0.55000000000000004">
      <c r="A10" s="4" t="s">
        <v>166</v>
      </c>
      <c r="C10" s="9" t="s">
        <v>167</v>
      </c>
      <c r="D10" s="9"/>
      <c r="E10" s="9" t="s">
        <v>164</v>
      </c>
      <c r="F10" s="9"/>
      <c r="G10" s="9" t="s">
        <v>168</v>
      </c>
      <c r="H10" s="9"/>
      <c r="I10" s="10">
        <v>0</v>
      </c>
      <c r="J10" s="9"/>
      <c r="K10" s="10">
        <v>19414623</v>
      </c>
      <c r="L10" s="10"/>
      <c r="M10" s="10">
        <v>79460</v>
      </c>
      <c r="N10" s="10"/>
      <c r="O10" s="10">
        <v>0</v>
      </c>
      <c r="P10" s="10"/>
      <c r="Q10" s="10">
        <v>19494083</v>
      </c>
      <c r="S10" s="24">
        <v>1.4544684887586886E-7</v>
      </c>
    </row>
    <row r="11" spans="1:20" ht="21" x14ac:dyDescent="0.55000000000000004">
      <c r="A11" s="4" t="s">
        <v>169</v>
      </c>
      <c r="C11" s="9" t="s">
        <v>170</v>
      </c>
      <c r="D11" s="9"/>
      <c r="E11" s="9" t="s">
        <v>164</v>
      </c>
      <c r="F11" s="9"/>
      <c r="G11" s="9" t="s">
        <v>171</v>
      </c>
      <c r="H11" s="9"/>
      <c r="I11" s="10">
        <v>0</v>
      </c>
      <c r="J11" s="9"/>
      <c r="K11" s="10">
        <v>449492</v>
      </c>
      <c r="L11" s="10"/>
      <c r="M11" s="10">
        <v>16728381147933</v>
      </c>
      <c r="N11" s="10"/>
      <c r="O11" s="10">
        <v>16727366243706</v>
      </c>
      <c r="P11" s="10"/>
      <c r="Q11" s="10">
        <v>1015353719</v>
      </c>
      <c r="S11" s="24">
        <v>7.5756319967933043E-6</v>
      </c>
    </row>
    <row r="12" spans="1:20" ht="21" x14ac:dyDescent="0.55000000000000004">
      <c r="A12" s="4" t="s">
        <v>172</v>
      </c>
      <c r="C12" s="9" t="s">
        <v>173</v>
      </c>
      <c r="D12" s="9"/>
      <c r="E12" s="9" t="s">
        <v>164</v>
      </c>
      <c r="F12" s="9"/>
      <c r="G12" s="9" t="s">
        <v>174</v>
      </c>
      <c r="H12" s="9"/>
      <c r="I12" s="10">
        <v>0</v>
      </c>
      <c r="J12" s="9"/>
      <c r="K12" s="10">
        <v>825609768</v>
      </c>
      <c r="L12" s="10"/>
      <c r="M12" s="10">
        <v>17192030194705</v>
      </c>
      <c r="N12" s="10"/>
      <c r="O12" s="10">
        <v>17192854780000</v>
      </c>
      <c r="P12" s="10"/>
      <c r="Q12" s="10">
        <v>1024473</v>
      </c>
      <c r="S12" s="24">
        <v>7.6436716519780892E-9</v>
      </c>
    </row>
    <row r="13" spans="1:20" ht="21" x14ac:dyDescent="0.55000000000000004">
      <c r="A13" s="4" t="s">
        <v>175</v>
      </c>
      <c r="C13" s="9" t="s">
        <v>176</v>
      </c>
      <c r="D13" s="9"/>
      <c r="E13" s="9" t="s">
        <v>164</v>
      </c>
      <c r="F13" s="9"/>
      <c r="G13" s="9" t="s">
        <v>174</v>
      </c>
      <c r="H13" s="9"/>
      <c r="I13" s="10">
        <v>0</v>
      </c>
      <c r="J13" s="9"/>
      <c r="K13" s="10">
        <v>86371267232</v>
      </c>
      <c r="L13" s="10"/>
      <c r="M13" s="10">
        <v>2720890410955</v>
      </c>
      <c r="N13" s="10"/>
      <c r="O13" s="10">
        <v>2807247400000</v>
      </c>
      <c r="P13" s="10"/>
      <c r="Q13" s="10">
        <v>14278187</v>
      </c>
      <c r="S13" s="24">
        <v>1.065306486491514E-7</v>
      </c>
    </row>
    <row r="14" spans="1:20" ht="21" x14ac:dyDescent="0.55000000000000004">
      <c r="A14" s="4" t="s">
        <v>177</v>
      </c>
      <c r="C14" s="9" t="s">
        <v>178</v>
      </c>
      <c r="D14" s="9"/>
      <c r="E14" s="9" t="s">
        <v>164</v>
      </c>
      <c r="F14" s="9"/>
      <c r="G14" s="9" t="s">
        <v>179</v>
      </c>
      <c r="H14" s="9"/>
      <c r="I14" s="10">
        <v>0</v>
      </c>
      <c r="J14" s="9"/>
      <c r="K14" s="10">
        <v>2633111564757</v>
      </c>
      <c r="L14" s="10"/>
      <c r="M14" s="10">
        <v>83366499041894</v>
      </c>
      <c r="N14" s="10"/>
      <c r="O14" s="10">
        <v>84604002820000</v>
      </c>
      <c r="P14" s="10"/>
      <c r="Q14" s="10">
        <v>1395607786651</v>
      </c>
      <c r="S14" s="24">
        <v>1.0412736769152661E-2</v>
      </c>
    </row>
    <row r="15" spans="1:20" ht="21" x14ac:dyDescent="0.55000000000000004">
      <c r="A15" s="4" t="s">
        <v>166</v>
      </c>
      <c r="C15" s="9" t="s">
        <v>180</v>
      </c>
      <c r="D15" s="9"/>
      <c r="E15" s="9" t="s">
        <v>164</v>
      </c>
      <c r="F15" s="9"/>
      <c r="G15" s="9" t="s">
        <v>181</v>
      </c>
      <c r="H15" s="9"/>
      <c r="I15" s="10">
        <v>0</v>
      </c>
      <c r="J15" s="9"/>
      <c r="K15" s="10">
        <v>430000</v>
      </c>
      <c r="L15" s="10"/>
      <c r="M15" s="10">
        <v>86794521</v>
      </c>
      <c r="N15" s="10"/>
      <c r="O15" s="10">
        <v>0</v>
      </c>
      <c r="P15" s="10"/>
      <c r="Q15" s="10">
        <v>87224521</v>
      </c>
      <c r="S15" s="24">
        <v>6.507888431662596E-7</v>
      </c>
    </row>
    <row r="16" spans="1:20" ht="21" x14ac:dyDescent="0.55000000000000004">
      <c r="A16" s="4" t="s">
        <v>182</v>
      </c>
      <c r="C16" s="9" t="s">
        <v>183</v>
      </c>
      <c r="D16" s="9"/>
      <c r="E16" s="9" t="s">
        <v>164</v>
      </c>
      <c r="F16" s="9"/>
      <c r="G16" s="9" t="s">
        <v>184</v>
      </c>
      <c r="H16" s="9"/>
      <c r="I16" s="10">
        <v>0</v>
      </c>
      <c r="J16" s="9"/>
      <c r="K16" s="10">
        <v>155437855245</v>
      </c>
      <c r="L16" s="10"/>
      <c r="M16" s="10">
        <v>22370407056</v>
      </c>
      <c r="N16" s="10"/>
      <c r="O16" s="10">
        <v>177730600000</v>
      </c>
      <c r="P16" s="10"/>
      <c r="Q16" s="10">
        <v>77662301</v>
      </c>
      <c r="S16" s="24">
        <v>5.7944438611958505E-7</v>
      </c>
    </row>
    <row r="17" spans="1:19" ht="21" x14ac:dyDescent="0.55000000000000004">
      <c r="A17" s="4" t="s">
        <v>185</v>
      </c>
      <c r="C17" s="9" t="s">
        <v>186</v>
      </c>
      <c r="D17" s="9"/>
      <c r="E17" s="9" t="s">
        <v>187</v>
      </c>
      <c r="F17" s="9"/>
      <c r="G17" s="9" t="s">
        <v>188</v>
      </c>
      <c r="H17" s="9"/>
      <c r="I17" s="10">
        <v>28</v>
      </c>
      <c r="J17" s="9"/>
      <c r="K17" s="10">
        <v>2000000000000</v>
      </c>
      <c r="L17" s="10"/>
      <c r="M17" s="10">
        <v>0</v>
      </c>
      <c r="N17" s="10"/>
      <c r="O17" s="10">
        <v>0</v>
      </c>
      <c r="P17" s="10"/>
      <c r="Q17" s="10">
        <v>2000000000000</v>
      </c>
      <c r="S17" s="24">
        <v>1.4922153442751716E-2</v>
      </c>
    </row>
    <row r="18" spans="1:19" ht="21" x14ac:dyDescent="0.55000000000000004">
      <c r="A18" s="4" t="s">
        <v>189</v>
      </c>
      <c r="C18" s="9" t="s">
        <v>190</v>
      </c>
      <c r="D18" s="9"/>
      <c r="E18" s="9" t="s">
        <v>187</v>
      </c>
      <c r="F18" s="9"/>
      <c r="G18" s="9" t="s">
        <v>191</v>
      </c>
      <c r="H18" s="9"/>
      <c r="I18" s="10">
        <v>28</v>
      </c>
      <c r="J18" s="9"/>
      <c r="K18" s="10">
        <v>2000000000000</v>
      </c>
      <c r="L18" s="10"/>
      <c r="M18" s="10">
        <v>0</v>
      </c>
      <c r="N18" s="10"/>
      <c r="O18" s="10">
        <v>0</v>
      </c>
      <c r="P18" s="10"/>
      <c r="Q18" s="10">
        <v>2000000000000</v>
      </c>
      <c r="S18" s="24">
        <v>1.4922153442751716E-2</v>
      </c>
    </row>
    <row r="19" spans="1:19" ht="21" x14ac:dyDescent="0.55000000000000004">
      <c r="A19" s="4" t="s">
        <v>192</v>
      </c>
      <c r="C19" s="9" t="s">
        <v>193</v>
      </c>
      <c r="D19" s="9"/>
      <c r="E19" s="9" t="s">
        <v>187</v>
      </c>
      <c r="F19" s="9"/>
      <c r="G19" s="9" t="s">
        <v>194</v>
      </c>
      <c r="H19" s="9"/>
      <c r="I19" s="10">
        <v>30</v>
      </c>
      <c r="J19" s="9"/>
      <c r="K19" s="10">
        <v>3500000000000</v>
      </c>
      <c r="L19" s="10"/>
      <c r="M19" s="10">
        <v>0</v>
      </c>
      <c r="N19" s="10"/>
      <c r="O19" s="10">
        <v>3500000000000</v>
      </c>
      <c r="P19" s="10"/>
      <c r="Q19" s="10">
        <v>0</v>
      </c>
      <c r="S19" s="24">
        <v>0</v>
      </c>
    </row>
    <row r="20" spans="1:19" ht="21" x14ac:dyDescent="0.55000000000000004">
      <c r="A20" s="4" t="s">
        <v>162</v>
      </c>
      <c r="C20" s="9" t="s">
        <v>195</v>
      </c>
      <c r="D20" s="9"/>
      <c r="E20" s="9" t="s">
        <v>187</v>
      </c>
      <c r="F20" s="9"/>
      <c r="G20" s="9" t="s">
        <v>194</v>
      </c>
      <c r="H20" s="9"/>
      <c r="I20" s="10">
        <v>30</v>
      </c>
      <c r="J20" s="9"/>
      <c r="K20" s="10">
        <v>1500000000000</v>
      </c>
      <c r="L20" s="10"/>
      <c r="M20" s="10">
        <v>0</v>
      </c>
      <c r="N20" s="10"/>
      <c r="O20" s="10">
        <v>1500000000000</v>
      </c>
      <c r="P20" s="10"/>
      <c r="Q20" s="10">
        <v>0</v>
      </c>
      <c r="S20" s="24">
        <v>0</v>
      </c>
    </row>
    <row r="21" spans="1:19" ht="21" x14ac:dyDescent="0.55000000000000004">
      <c r="A21" s="4" t="s">
        <v>196</v>
      </c>
      <c r="C21" s="9" t="s">
        <v>197</v>
      </c>
      <c r="D21" s="9"/>
      <c r="E21" s="9" t="s">
        <v>187</v>
      </c>
      <c r="F21" s="9"/>
      <c r="G21" s="9" t="s">
        <v>198</v>
      </c>
      <c r="H21" s="9"/>
      <c r="I21" s="10">
        <v>28</v>
      </c>
      <c r="J21" s="9"/>
      <c r="K21" s="10">
        <v>3000000000000</v>
      </c>
      <c r="L21" s="10"/>
      <c r="M21" s="10">
        <v>0</v>
      </c>
      <c r="N21" s="10"/>
      <c r="O21" s="10">
        <v>0</v>
      </c>
      <c r="P21" s="10"/>
      <c r="Q21" s="10">
        <v>3000000000000</v>
      </c>
      <c r="S21" s="24">
        <v>2.2383230164127573E-2</v>
      </c>
    </row>
    <row r="22" spans="1:19" ht="21" x14ac:dyDescent="0.55000000000000004">
      <c r="A22" s="4" t="s">
        <v>192</v>
      </c>
      <c r="C22" s="9" t="s">
        <v>199</v>
      </c>
      <c r="D22" s="9"/>
      <c r="E22" s="9" t="s">
        <v>187</v>
      </c>
      <c r="F22" s="9"/>
      <c r="G22" s="9" t="s">
        <v>200</v>
      </c>
      <c r="H22" s="9"/>
      <c r="I22" s="10">
        <v>30</v>
      </c>
      <c r="J22" s="9"/>
      <c r="K22" s="10">
        <v>1500000000000</v>
      </c>
      <c r="L22" s="10"/>
      <c r="M22" s="10">
        <v>0</v>
      </c>
      <c r="N22" s="10"/>
      <c r="O22" s="10">
        <v>1500000000000</v>
      </c>
      <c r="P22" s="10"/>
      <c r="Q22" s="10">
        <v>0</v>
      </c>
      <c r="S22" s="24">
        <v>0</v>
      </c>
    </row>
    <row r="23" spans="1:19" ht="21" x14ac:dyDescent="0.55000000000000004">
      <c r="A23" s="4" t="s">
        <v>201</v>
      </c>
      <c r="C23" s="9" t="s">
        <v>202</v>
      </c>
      <c r="D23" s="9"/>
      <c r="E23" s="9" t="s">
        <v>187</v>
      </c>
      <c r="F23" s="9"/>
      <c r="G23" s="9" t="s">
        <v>203</v>
      </c>
      <c r="H23" s="9"/>
      <c r="I23" s="10">
        <v>29.99</v>
      </c>
      <c r="J23" s="9"/>
      <c r="K23" s="10">
        <v>5000000000000</v>
      </c>
      <c r="L23" s="10"/>
      <c r="M23" s="10">
        <v>0</v>
      </c>
      <c r="N23" s="10"/>
      <c r="O23" s="10">
        <v>2000000000000</v>
      </c>
      <c r="P23" s="10"/>
      <c r="Q23" s="10">
        <v>3000000000000</v>
      </c>
      <c r="S23" s="24">
        <v>2.2383230164127573E-2</v>
      </c>
    </row>
    <row r="24" spans="1:19" ht="21" x14ac:dyDescent="0.55000000000000004">
      <c r="A24" s="4" t="s">
        <v>204</v>
      </c>
      <c r="C24" s="9" t="s">
        <v>205</v>
      </c>
      <c r="D24" s="9"/>
      <c r="E24" s="9" t="s">
        <v>187</v>
      </c>
      <c r="F24" s="9"/>
      <c r="G24" s="9" t="s">
        <v>203</v>
      </c>
      <c r="H24" s="9"/>
      <c r="I24" s="10">
        <v>30</v>
      </c>
      <c r="J24" s="9"/>
      <c r="K24" s="10">
        <v>5000000000000</v>
      </c>
      <c r="L24" s="10"/>
      <c r="M24" s="10">
        <v>0</v>
      </c>
      <c r="N24" s="10"/>
      <c r="O24" s="10">
        <v>0</v>
      </c>
      <c r="P24" s="10"/>
      <c r="Q24" s="10">
        <v>5000000000000</v>
      </c>
      <c r="S24" s="24">
        <v>3.7305383606879287E-2</v>
      </c>
    </row>
    <row r="25" spans="1:19" ht="21" x14ac:dyDescent="0.55000000000000004">
      <c r="A25" s="4" t="s">
        <v>162</v>
      </c>
      <c r="C25" s="9" t="s">
        <v>206</v>
      </c>
      <c r="D25" s="9"/>
      <c r="E25" s="9" t="s">
        <v>187</v>
      </c>
      <c r="F25" s="9"/>
      <c r="G25" s="9" t="s">
        <v>207</v>
      </c>
      <c r="H25" s="9"/>
      <c r="I25" s="10">
        <v>29.99</v>
      </c>
      <c r="J25" s="9"/>
      <c r="K25" s="10">
        <v>4000000000000</v>
      </c>
      <c r="L25" s="10"/>
      <c r="M25" s="10">
        <v>0</v>
      </c>
      <c r="N25" s="10"/>
      <c r="O25" s="10">
        <v>0</v>
      </c>
      <c r="P25" s="10"/>
      <c r="Q25" s="10">
        <v>4000000000000</v>
      </c>
      <c r="S25" s="24">
        <v>2.9844306885503432E-2</v>
      </c>
    </row>
    <row r="26" spans="1:19" ht="21" x14ac:dyDescent="0.55000000000000004">
      <c r="A26" s="4" t="s">
        <v>175</v>
      </c>
      <c r="C26" s="9" t="s">
        <v>208</v>
      </c>
      <c r="D26" s="9"/>
      <c r="E26" s="9" t="s">
        <v>187</v>
      </c>
      <c r="F26" s="9"/>
      <c r="G26" s="9" t="s">
        <v>209</v>
      </c>
      <c r="H26" s="9"/>
      <c r="I26" s="10">
        <v>30</v>
      </c>
      <c r="J26" s="9"/>
      <c r="K26" s="10">
        <v>1000000000000</v>
      </c>
      <c r="L26" s="10"/>
      <c r="M26" s="10">
        <v>0</v>
      </c>
      <c r="N26" s="10"/>
      <c r="O26" s="10">
        <v>0</v>
      </c>
      <c r="P26" s="10"/>
      <c r="Q26" s="10">
        <v>1000000000000</v>
      </c>
      <c r="S26" s="24">
        <v>7.461076721375858E-3</v>
      </c>
    </row>
    <row r="27" spans="1:19" ht="21" x14ac:dyDescent="0.55000000000000004">
      <c r="A27" s="4" t="s">
        <v>210</v>
      </c>
      <c r="C27" s="9" t="s">
        <v>211</v>
      </c>
      <c r="D27" s="9"/>
      <c r="E27" s="9" t="s">
        <v>187</v>
      </c>
      <c r="F27" s="9"/>
      <c r="G27" s="9" t="s">
        <v>212</v>
      </c>
      <c r="H27" s="9"/>
      <c r="I27" s="10">
        <v>30</v>
      </c>
      <c r="J27" s="9"/>
      <c r="K27" s="10">
        <v>2500000000000</v>
      </c>
      <c r="L27" s="10"/>
      <c r="M27" s="10">
        <v>0</v>
      </c>
      <c r="N27" s="10"/>
      <c r="O27" s="10">
        <v>2500000000000</v>
      </c>
      <c r="P27" s="10"/>
      <c r="Q27" s="10">
        <v>0</v>
      </c>
      <c r="S27" s="24">
        <v>0</v>
      </c>
    </row>
    <row r="28" spans="1:19" ht="21" x14ac:dyDescent="0.55000000000000004">
      <c r="A28" s="4" t="s">
        <v>175</v>
      </c>
      <c r="C28" s="9" t="s">
        <v>213</v>
      </c>
      <c r="D28" s="9"/>
      <c r="E28" s="9" t="s">
        <v>214</v>
      </c>
      <c r="F28" s="9"/>
      <c r="G28" s="9" t="s">
        <v>215</v>
      </c>
      <c r="H28" s="9"/>
      <c r="I28" s="10">
        <v>0</v>
      </c>
      <c r="J28" s="9"/>
      <c r="K28" s="10">
        <v>1000000</v>
      </c>
      <c r="L28" s="10"/>
      <c r="M28" s="10">
        <v>0</v>
      </c>
      <c r="N28" s="10"/>
      <c r="O28" s="10">
        <v>0</v>
      </c>
      <c r="P28" s="10"/>
      <c r="Q28" s="10">
        <v>1000000</v>
      </c>
      <c r="S28" s="24">
        <v>7.4610767213758585E-9</v>
      </c>
    </row>
    <row r="29" spans="1:19" ht="21" x14ac:dyDescent="0.55000000000000004">
      <c r="A29" s="4" t="s">
        <v>175</v>
      </c>
      <c r="C29" s="9" t="s">
        <v>216</v>
      </c>
      <c r="D29" s="9"/>
      <c r="E29" s="9" t="s">
        <v>187</v>
      </c>
      <c r="F29" s="9"/>
      <c r="G29" s="9" t="s">
        <v>217</v>
      </c>
      <c r="H29" s="9"/>
      <c r="I29" s="10">
        <v>30</v>
      </c>
      <c r="J29" s="9"/>
      <c r="K29" s="10">
        <v>1500000000000</v>
      </c>
      <c r="L29" s="10"/>
      <c r="M29" s="10">
        <v>0</v>
      </c>
      <c r="N29" s="10"/>
      <c r="O29" s="10">
        <v>0</v>
      </c>
      <c r="P29" s="10"/>
      <c r="Q29" s="10">
        <v>1500000000000</v>
      </c>
      <c r="S29" s="24">
        <v>1.1191615082063787E-2</v>
      </c>
    </row>
    <row r="30" spans="1:19" ht="21" x14ac:dyDescent="0.55000000000000004">
      <c r="A30" s="4" t="s">
        <v>196</v>
      </c>
      <c r="C30" s="9" t="s">
        <v>218</v>
      </c>
      <c r="D30" s="9"/>
      <c r="E30" s="9" t="s">
        <v>187</v>
      </c>
      <c r="F30" s="9"/>
      <c r="G30" s="9" t="s">
        <v>219</v>
      </c>
      <c r="H30" s="9"/>
      <c r="I30" s="10">
        <v>28</v>
      </c>
      <c r="J30" s="9"/>
      <c r="K30" s="10">
        <v>2000000000000</v>
      </c>
      <c r="L30" s="10"/>
      <c r="M30" s="10">
        <v>0</v>
      </c>
      <c r="N30" s="10"/>
      <c r="O30" s="10">
        <v>0</v>
      </c>
      <c r="P30" s="10"/>
      <c r="Q30" s="10">
        <v>2000000000000</v>
      </c>
      <c r="S30" s="24">
        <v>1.4922153442751716E-2</v>
      </c>
    </row>
    <row r="31" spans="1:19" ht="21" x14ac:dyDescent="0.45">
      <c r="A31" s="7" t="s">
        <v>182</v>
      </c>
      <c r="C31" s="9" t="s">
        <v>220</v>
      </c>
      <c r="D31" s="9"/>
      <c r="E31" s="9" t="s">
        <v>187</v>
      </c>
      <c r="F31" s="9"/>
      <c r="G31" s="9" t="s">
        <v>221</v>
      </c>
      <c r="H31" s="9"/>
      <c r="I31" s="10">
        <v>28</v>
      </c>
      <c r="J31" s="9"/>
      <c r="K31" s="10">
        <v>2000000000000</v>
      </c>
      <c r="L31" s="10"/>
      <c r="M31" s="10">
        <v>0</v>
      </c>
      <c r="N31" s="10"/>
      <c r="O31" s="10">
        <v>0</v>
      </c>
      <c r="P31" s="10"/>
      <c r="Q31" s="10">
        <v>2000000000000</v>
      </c>
      <c r="S31" s="24">
        <v>1.4922153442751716E-2</v>
      </c>
    </row>
    <row r="32" spans="1:19" ht="21" x14ac:dyDescent="0.55000000000000004">
      <c r="A32" s="4" t="s">
        <v>162</v>
      </c>
      <c r="C32" s="9" t="s">
        <v>222</v>
      </c>
      <c r="D32" s="9"/>
      <c r="E32" s="9" t="s">
        <v>187</v>
      </c>
      <c r="F32" s="9"/>
      <c r="G32" s="9" t="s">
        <v>223</v>
      </c>
      <c r="H32" s="9"/>
      <c r="I32" s="10">
        <v>29.9</v>
      </c>
      <c r="J32" s="9"/>
      <c r="K32" s="10">
        <v>2000000000000</v>
      </c>
      <c r="L32" s="10"/>
      <c r="M32" s="10">
        <v>0</v>
      </c>
      <c r="N32" s="10"/>
      <c r="O32" s="10">
        <v>2000000000000</v>
      </c>
      <c r="P32" s="10"/>
      <c r="Q32" s="10">
        <v>0</v>
      </c>
      <c r="S32" s="24">
        <v>0</v>
      </c>
    </row>
    <row r="33" spans="1:22" ht="21" x14ac:dyDescent="0.55000000000000004">
      <c r="A33" s="4" t="s">
        <v>224</v>
      </c>
      <c r="C33" s="9" t="s">
        <v>225</v>
      </c>
      <c r="D33" s="9"/>
      <c r="E33" s="9" t="s">
        <v>187</v>
      </c>
      <c r="F33" s="9"/>
      <c r="G33" s="9" t="s">
        <v>226</v>
      </c>
      <c r="H33" s="9"/>
      <c r="I33" s="10">
        <v>29.9</v>
      </c>
      <c r="J33" s="9"/>
      <c r="K33" s="10">
        <v>2500000000000</v>
      </c>
      <c r="L33" s="10"/>
      <c r="M33" s="10">
        <v>0</v>
      </c>
      <c r="N33" s="10"/>
      <c r="O33" s="10">
        <v>2500000000000</v>
      </c>
      <c r="P33" s="10"/>
      <c r="Q33" s="10">
        <v>0</v>
      </c>
      <c r="S33" s="24">
        <v>0</v>
      </c>
    </row>
    <row r="34" spans="1:22" ht="21" x14ac:dyDescent="0.55000000000000004">
      <c r="A34" s="4" t="s">
        <v>175</v>
      </c>
      <c r="C34" s="9" t="s">
        <v>227</v>
      </c>
      <c r="D34" s="9"/>
      <c r="E34" s="9" t="s">
        <v>187</v>
      </c>
      <c r="F34" s="9"/>
      <c r="G34" s="9" t="s">
        <v>226</v>
      </c>
      <c r="H34" s="9"/>
      <c r="I34" s="10">
        <v>30</v>
      </c>
      <c r="J34" s="9"/>
      <c r="K34" s="10">
        <v>4500000000000</v>
      </c>
      <c r="L34" s="10"/>
      <c r="M34" s="10">
        <v>0</v>
      </c>
      <c r="N34" s="10"/>
      <c r="O34" s="10">
        <v>0</v>
      </c>
      <c r="P34" s="10"/>
      <c r="Q34" s="10">
        <v>4500000000000</v>
      </c>
      <c r="S34" s="24">
        <v>3.3574845246191358E-2</v>
      </c>
    </row>
    <row r="35" spans="1:22" ht="21" x14ac:dyDescent="0.55000000000000004">
      <c r="A35" s="4" t="s">
        <v>228</v>
      </c>
      <c r="C35" s="9" t="s">
        <v>229</v>
      </c>
      <c r="D35" s="9"/>
      <c r="E35" s="9" t="s">
        <v>187</v>
      </c>
      <c r="F35" s="9"/>
      <c r="G35" s="9" t="s">
        <v>230</v>
      </c>
      <c r="H35" s="9"/>
      <c r="I35" s="10">
        <v>29.9</v>
      </c>
      <c r="J35" s="9"/>
      <c r="K35" s="10">
        <v>1000000000000</v>
      </c>
      <c r="L35" s="10"/>
      <c r="M35" s="10">
        <v>0</v>
      </c>
      <c r="N35" s="10"/>
      <c r="O35" s="10">
        <v>1000000000000</v>
      </c>
      <c r="P35" s="10"/>
      <c r="Q35" s="10">
        <v>0</v>
      </c>
      <c r="S35" s="24">
        <v>0</v>
      </c>
    </row>
    <row r="36" spans="1:22" ht="21" x14ac:dyDescent="0.55000000000000004">
      <c r="A36" s="4" t="s">
        <v>162</v>
      </c>
      <c r="C36" s="9" t="s">
        <v>231</v>
      </c>
      <c r="D36" s="9"/>
      <c r="E36" s="9" t="s">
        <v>187</v>
      </c>
      <c r="F36" s="9"/>
      <c r="G36" s="9" t="s">
        <v>232</v>
      </c>
      <c r="H36" s="9"/>
      <c r="I36" s="10">
        <v>29.99</v>
      </c>
      <c r="J36" s="9"/>
      <c r="K36" s="10">
        <v>2500000000000</v>
      </c>
      <c r="L36" s="10"/>
      <c r="M36" s="10">
        <v>0</v>
      </c>
      <c r="N36" s="10"/>
      <c r="O36" s="10">
        <v>0</v>
      </c>
      <c r="P36" s="10"/>
      <c r="Q36" s="10">
        <v>2500000000000</v>
      </c>
      <c r="S36" s="24">
        <v>1.8652691803439644E-2</v>
      </c>
    </row>
    <row r="37" spans="1:22" ht="21" x14ac:dyDescent="0.55000000000000004">
      <c r="A37" s="4" t="s">
        <v>224</v>
      </c>
      <c r="C37" s="9" t="s">
        <v>233</v>
      </c>
      <c r="D37" s="9"/>
      <c r="E37" s="9" t="s">
        <v>187</v>
      </c>
      <c r="F37" s="9"/>
      <c r="G37" s="9" t="s">
        <v>234</v>
      </c>
      <c r="H37" s="9"/>
      <c r="I37" s="10">
        <v>29.99</v>
      </c>
      <c r="J37" s="9"/>
      <c r="K37" s="10">
        <v>1000000000000</v>
      </c>
      <c r="L37" s="10"/>
      <c r="M37" s="10">
        <v>0</v>
      </c>
      <c r="N37" s="10"/>
      <c r="O37" s="10">
        <v>0</v>
      </c>
      <c r="P37" s="10"/>
      <c r="Q37" s="10">
        <v>1000000000000</v>
      </c>
      <c r="S37" s="24">
        <v>7.461076721375858E-3</v>
      </c>
    </row>
    <row r="38" spans="1:22" ht="21" x14ac:dyDescent="0.55000000000000004">
      <c r="A38" s="4" t="s">
        <v>224</v>
      </c>
      <c r="C38" s="9" t="s">
        <v>235</v>
      </c>
      <c r="D38" s="9"/>
      <c r="E38" s="9" t="s">
        <v>187</v>
      </c>
      <c r="F38" s="9"/>
      <c r="G38" s="9" t="s">
        <v>236</v>
      </c>
      <c r="H38" s="9"/>
      <c r="I38" s="10">
        <v>29.99</v>
      </c>
      <c r="J38" s="9"/>
      <c r="K38" s="10">
        <v>0</v>
      </c>
      <c r="L38" s="10"/>
      <c r="M38" s="10">
        <v>2500000000000</v>
      </c>
      <c r="N38" s="10"/>
      <c r="O38" s="10">
        <v>0</v>
      </c>
      <c r="P38" s="10"/>
      <c r="Q38" s="10">
        <v>2500000000000</v>
      </c>
      <c r="S38" s="24">
        <v>1.8652691803439644E-2</v>
      </c>
    </row>
    <row r="39" spans="1:22" ht="21" x14ac:dyDescent="0.55000000000000004">
      <c r="A39" s="4" t="s">
        <v>204</v>
      </c>
      <c r="C39" s="9" t="s">
        <v>237</v>
      </c>
      <c r="D39" s="9"/>
      <c r="E39" s="9" t="s">
        <v>187</v>
      </c>
      <c r="F39" s="9"/>
      <c r="G39" s="9" t="s">
        <v>129</v>
      </c>
      <c r="H39" s="9"/>
      <c r="I39" s="10">
        <v>30</v>
      </c>
      <c r="J39" s="9"/>
      <c r="K39" s="10">
        <v>0</v>
      </c>
      <c r="L39" s="10"/>
      <c r="M39" s="10">
        <v>2000000000000</v>
      </c>
      <c r="N39" s="10"/>
      <c r="O39" s="10">
        <v>0</v>
      </c>
      <c r="P39" s="10"/>
      <c r="Q39" s="10">
        <v>2000000000000</v>
      </c>
      <c r="S39" s="24">
        <v>1.4922153442751716E-2</v>
      </c>
    </row>
    <row r="40" spans="1:22" ht="21" x14ac:dyDescent="0.55000000000000004">
      <c r="A40" s="4" t="s">
        <v>228</v>
      </c>
      <c r="C40" s="9" t="s">
        <v>238</v>
      </c>
      <c r="D40" s="9"/>
      <c r="E40" s="9" t="s">
        <v>187</v>
      </c>
      <c r="F40" s="9"/>
      <c r="G40" s="9" t="s">
        <v>239</v>
      </c>
      <c r="H40" s="9"/>
      <c r="I40" s="10">
        <v>29.99</v>
      </c>
      <c r="J40" s="9"/>
      <c r="K40" s="10">
        <v>0</v>
      </c>
      <c r="L40" s="10"/>
      <c r="M40" s="10">
        <v>1000000000000</v>
      </c>
      <c r="N40" s="10"/>
      <c r="O40" s="10">
        <v>0</v>
      </c>
      <c r="P40" s="10"/>
      <c r="Q40" s="10">
        <v>1000000000000</v>
      </c>
      <c r="S40" s="24">
        <v>7.461076721375858E-3</v>
      </c>
    </row>
    <row r="41" spans="1:22" ht="21" x14ac:dyDescent="0.55000000000000004">
      <c r="A41" s="4" t="s">
        <v>162</v>
      </c>
      <c r="C41" s="9" t="s">
        <v>240</v>
      </c>
      <c r="D41" s="9"/>
      <c r="E41" s="9" t="s">
        <v>187</v>
      </c>
      <c r="F41" s="9"/>
      <c r="G41" s="9" t="s">
        <v>241</v>
      </c>
      <c r="H41" s="9"/>
      <c r="I41" s="10">
        <v>29.99</v>
      </c>
      <c r="J41" s="9"/>
      <c r="K41" s="10">
        <v>0</v>
      </c>
      <c r="L41" s="10"/>
      <c r="M41" s="10">
        <v>1000000000000</v>
      </c>
      <c r="N41" s="10"/>
      <c r="O41" s="10">
        <v>0</v>
      </c>
      <c r="P41" s="10"/>
      <c r="Q41" s="10">
        <v>1000000000000</v>
      </c>
      <c r="S41" s="24">
        <v>7.461076721375858E-3</v>
      </c>
    </row>
    <row r="42" spans="1:22" ht="21" x14ac:dyDescent="0.55000000000000004">
      <c r="A42" s="4" t="s">
        <v>242</v>
      </c>
      <c r="C42" s="9" t="s">
        <v>243</v>
      </c>
      <c r="D42" s="9"/>
      <c r="E42" s="9" t="s">
        <v>187</v>
      </c>
      <c r="F42" s="9"/>
      <c r="G42" s="9" t="s">
        <v>244</v>
      </c>
      <c r="H42" s="9"/>
      <c r="I42" s="10">
        <v>29.99</v>
      </c>
      <c r="J42" s="9"/>
      <c r="K42" s="10">
        <v>0</v>
      </c>
      <c r="L42" s="10"/>
      <c r="M42" s="10">
        <v>10000000000000</v>
      </c>
      <c r="N42" s="10"/>
      <c r="O42" s="10">
        <v>0</v>
      </c>
      <c r="P42" s="10"/>
      <c r="Q42" s="10">
        <v>10000000000000</v>
      </c>
      <c r="S42" s="24">
        <v>7.4610767213758575E-2</v>
      </c>
    </row>
    <row r="43" spans="1:22" ht="21" x14ac:dyDescent="0.55000000000000004">
      <c r="A43" s="4" t="s">
        <v>204</v>
      </c>
      <c r="C43" s="9" t="s">
        <v>245</v>
      </c>
      <c r="D43" s="9"/>
      <c r="E43" s="9" t="s">
        <v>187</v>
      </c>
      <c r="F43" s="9"/>
      <c r="G43" s="9" t="s">
        <v>70</v>
      </c>
      <c r="H43" s="9"/>
      <c r="I43" s="10">
        <v>30</v>
      </c>
      <c r="J43" s="9"/>
      <c r="K43" s="10">
        <v>0</v>
      </c>
      <c r="L43" s="10"/>
      <c r="M43" s="10">
        <v>2000000000000</v>
      </c>
      <c r="N43" s="10"/>
      <c r="O43" s="10">
        <v>0</v>
      </c>
      <c r="P43" s="10"/>
      <c r="Q43" s="10">
        <v>2000000000000</v>
      </c>
      <c r="S43" s="24">
        <v>1.4922153442751716E-2</v>
      </c>
    </row>
    <row r="44" spans="1:22" ht="21" x14ac:dyDescent="0.55000000000000004">
      <c r="A44" s="4" t="s">
        <v>162</v>
      </c>
      <c r="C44" s="9" t="s">
        <v>246</v>
      </c>
      <c r="D44" s="9"/>
      <c r="E44" s="9" t="s">
        <v>187</v>
      </c>
      <c r="F44" s="9"/>
      <c r="G44" s="9" t="s">
        <v>247</v>
      </c>
      <c r="H44" s="9"/>
      <c r="I44" s="10">
        <v>29.99</v>
      </c>
      <c r="J44" s="9"/>
      <c r="K44" s="10">
        <v>0</v>
      </c>
      <c r="L44" s="10"/>
      <c r="M44" s="10">
        <v>5000000000000</v>
      </c>
      <c r="N44" s="10"/>
      <c r="O44" s="21">
        <v>0</v>
      </c>
      <c r="P44" s="21"/>
      <c r="Q44" s="21">
        <v>5000000000000</v>
      </c>
      <c r="R44" s="20"/>
      <c r="S44" s="43">
        <v>3.7305383606879287E-2</v>
      </c>
    </row>
    <row r="45" spans="1:22" ht="21" x14ac:dyDescent="0.55000000000000004">
      <c r="A45" s="4" t="s">
        <v>248</v>
      </c>
      <c r="C45" s="9" t="s">
        <v>249</v>
      </c>
      <c r="D45" s="9"/>
      <c r="E45" s="9" t="s">
        <v>187</v>
      </c>
      <c r="F45" s="9"/>
      <c r="G45" s="9" t="s">
        <v>247</v>
      </c>
      <c r="H45" s="9"/>
      <c r="I45" s="10">
        <v>30</v>
      </c>
      <c r="J45" s="9"/>
      <c r="K45" s="10">
        <v>0</v>
      </c>
      <c r="L45" s="10"/>
      <c r="M45" s="10">
        <v>5000000000000</v>
      </c>
      <c r="N45" s="10"/>
      <c r="O45" s="21">
        <v>0</v>
      </c>
      <c r="P45" s="21"/>
      <c r="Q45" s="21">
        <v>5000000000000</v>
      </c>
      <c r="R45" s="20"/>
      <c r="S45" s="43">
        <v>3.7305383606879287E-2</v>
      </c>
    </row>
    <row r="46" spans="1:22" ht="21" x14ac:dyDescent="0.55000000000000004">
      <c r="A46" s="4" t="s">
        <v>162</v>
      </c>
      <c r="C46" s="9" t="s">
        <v>250</v>
      </c>
      <c r="D46" s="9"/>
      <c r="E46" s="9" t="s">
        <v>187</v>
      </c>
      <c r="F46" s="9"/>
      <c r="G46" s="9" t="s">
        <v>251</v>
      </c>
      <c r="H46" s="9"/>
      <c r="I46" s="10">
        <v>29.99</v>
      </c>
      <c r="J46" s="9"/>
      <c r="K46" s="10">
        <v>0</v>
      </c>
      <c r="L46" s="10"/>
      <c r="M46" s="10">
        <v>2500000000000</v>
      </c>
      <c r="N46" s="10"/>
      <c r="O46" s="21">
        <v>0</v>
      </c>
      <c r="P46" s="21"/>
      <c r="Q46" s="21">
        <v>2500000000000</v>
      </c>
      <c r="R46" s="20"/>
      <c r="S46" s="43">
        <v>1.8652691803439644E-2</v>
      </c>
    </row>
    <row r="47" spans="1:22" ht="21" x14ac:dyDescent="0.55000000000000004">
      <c r="A47" s="4" t="s">
        <v>169</v>
      </c>
      <c r="C47" s="9" t="s">
        <v>252</v>
      </c>
      <c r="D47" s="9"/>
      <c r="E47" s="9" t="s">
        <v>187</v>
      </c>
      <c r="F47" s="9"/>
      <c r="G47" s="9" t="s">
        <v>251</v>
      </c>
      <c r="H47" s="9"/>
      <c r="I47" s="10">
        <v>30</v>
      </c>
      <c r="J47" s="9"/>
      <c r="K47" s="10">
        <v>0</v>
      </c>
      <c r="L47" s="10"/>
      <c r="M47" s="10">
        <v>2500000000000</v>
      </c>
      <c r="N47" s="10"/>
      <c r="O47" s="21">
        <v>0</v>
      </c>
      <c r="P47" s="21"/>
      <c r="Q47" s="21">
        <v>2500000000000</v>
      </c>
      <c r="R47" s="20"/>
      <c r="S47" s="43">
        <v>1.8652691803439644E-2</v>
      </c>
      <c r="U47" s="4"/>
      <c r="V47" s="4"/>
    </row>
    <row r="48" spans="1:22" ht="21" x14ac:dyDescent="0.55000000000000004">
      <c r="A48" s="2" t="s">
        <v>33</v>
      </c>
      <c r="C48" s="2" t="s">
        <v>33</v>
      </c>
      <c r="E48" s="2" t="s">
        <v>33</v>
      </c>
      <c r="G48" s="2" t="s">
        <v>33</v>
      </c>
      <c r="I48" s="4" t="s">
        <v>33</v>
      </c>
      <c r="J48" s="4"/>
      <c r="K48" s="8">
        <f>SUM(K9:K47)</f>
        <v>53065266754486</v>
      </c>
      <c r="L48" s="7"/>
      <c r="M48" s="8">
        <f>SUM(M9:M47)</f>
        <v>167790398404386</v>
      </c>
      <c r="N48" s="7"/>
      <c r="O48" s="30">
        <f>SUM(O9:O47)</f>
        <v>152261780712506</v>
      </c>
      <c r="P48" s="31"/>
      <c r="Q48" s="30">
        <f>SUM(Q9:Q47)</f>
        <v>68593884446366</v>
      </c>
      <c r="R48" s="31"/>
      <c r="S48" s="48">
        <f>SUM(S9:S47)</f>
        <v>0.51178423447152688</v>
      </c>
      <c r="T48" s="4"/>
    </row>
    <row r="49" spans="11:19" x14ac:dyDescent="0.45">
      <c r="K49" s="9"/>
      <c r="L49" s="9"/>
      <c r="M49" s="9"/>
      <c r="N49" s="9"/>
      <c r="O49" s="22"/>
      <c r="P49" s="22"/>
      <c r="Q49" s="22"/>
      <c r="R49" s="22"/>
      <c r="S49" s="22"/>
    </row>
    <row r="50" spans="11:19" x14ac:dyDescent="0.45">
      <c r="O50" s="20"/>
      <c r="P50" s="20"/>
      <c r="Q50" s="20"/>
      <c r="R50" s="20"/>
      <c r="S50" s="20"/>
    </row>
    <row r="51" spans="11:19" x14ac:dyDescent="0.45">
      <c r="O51" s="20"/>
      <c r="P51" s="20"/>
      <c r="Q51" s="20"/>
      <c r="R51" s="20"/>
      <c r="S51" s="20"/>
    </row>
    <row r="52" spans="11:19" x14ac:dyDescent="0.45">
      <c r="O52" s="20"/>
      <c r="P52" s="20"/>
      <c r="Q52" s="20"/>
      <c r="R52" s="20"/>
      <c r="S52" s="20"/>
    </row>
    <row r="53" spans="11:19" x14ac:dyDescent="0.45">
      <c r="O53" s="20"/>
      <c r="P53" s="20"/>
      <c r="Q53" s="20"/>
      <c r="R53" s="20"/>
      <c r="S53" s="20"/>
    </row>
    <row r="54" spans="11:19" x14ac:dyDescent="0.45">
      <c r="O54" s="20"/>
      <c r="P54" s="20"/>
      <c r="Q54" s="20"/>
      <c r="R54" s="20"/>
      <c r="S54" s="20"/>
    </row>
  </sheetData>
  <mergeCells count="18">
    <mergeCell ref="A2:S2"/>
    <mergeCell ref="A3:S3"/>
    <mergeCell ref="A4:S4"/>
    <mergeCell ref="K8"/>
    <mergeCell ref="K7"/>
    <mergeCell ref="M8"/>
    <mergeCell ref="O8"/>
    <mergeCell ref="M7:O7"/>
    <mergeCell ref="A7:A8"/>
    <mergeCell ref="C8"/>
    <mergeCell ref="E8"/>
    <mergeCell ref="G8"/>
    <mergeCell ref="A5:T5"/>
    <mergeCell ref="I8"/>
    <mergeCell ref="C7:I7"/>
    <mergeCell ref="Q8"/>
    <mergeCell ref="S8"/>
    <mergeCell ref="Q7:S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30"/>
  <sheetViews>
    <sheetView rightToLeft="1" workbookViewId="0">
      <selection activeCell="C7" sqref="C7"/>
    </sheetView>
  </sheetViews>
  <sheetFormatPr defaultRowHeight="18.75" x14ac:dyDescent="0.45"/>
  <cols>
    <col min="1" max="1" width="57.5703125" style="2" bestFit="1" customWidth="1"/>
    <col min="2" max="2" width="1" style="2" customWidth="1"/>
    <col min="3" max="3" width="8.28515625" style="2" bestFit="1" customWidth="1"/>
    <col min="4" max="4" width="1" style="2" customWidth="1"/>
    <col min="5" max="5" width="17.85546875" style="2" bestFit="1" customWidth="1"/>
    <col min="6" max="6" width="1" style="2" customWidth="1"/>
    <col min="7" max="7" width="23" style="2" customWidth="1"/>
    <col min="8" max="8" width="1" style="2" customWidth="1"/>
    <col min="9" max="9" width="34.2851562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9" ht="26.25" x14ac:dyDescent="0.45">
      <c r="A2" s="53" t="s">
        <v>0</v>
      </c>
      <c r="B2" s="53" t="s">
        <v>0</v>
      </c>
      <c r="C2" s="53"/>
      <c r="D2" s="53"/>
      <c r="E2" s="53" t="s">
        <v>0</v>
      </c>
      <c r="F2" s="53" t="s">
        <v>0</v>
      </c>
      <c r="G2" s="53" t="s">
        <v>0</v>
      </c>
      <c r="H2" s="53" t="s">
        <v>0</v>
      </c>
      <c r="I2" s="53" t="s">
        <v>0</v>
      </c>
    </row>
    <row r="3" spans="1:9" ht="26.25" x14ac:dyDescent="0.45">
      <c r="A3" s="53" t="s">
        <v>253</v>
      </c>
      <c r="B3" s="53" t="s">
        <v>253</v>
      </c>
      <c r="C3" s="53"/>
      <c r="D3" s="53"/>
      <c r="E3" s="53" t="s">
        <v>253</v>
      </c>
      <c r="F3" s="53" t="s">
        <v>253</v>
      </c>
      <c r="G3" s="53" t="s">
        <v>253</v>
      </c>
      <c r="H3" s="53" t="s">
        <v>253</v>
      </c>
      <c r="I3" s="53" t="s">
        <v>253</v>
      </c>
    </row>
    <row r="4" spans="1:9" ht="26.25" x14ac:dyDescent="0.45">
      <c r="A4" s="53" t="s">
        <v>2</v>
      </c>
      <c r="B4" s="53" t="s">
        <v>2</v>
      </c>
      <c r="C4" s="53"/>
      <c r="D4" s="53"/>
      <c r="E4" s="53" t="s">
        <v>2</v>
      </c>
      <c r="F4" s="53" t="s">
        <v>2</v>
      </c>
      <c r="G4" s="53" t="s">
        <v>2</v>
      </c>
      <c r="H4" s="53" t="s">
        <v>2</v>
      </c>
      <c r="I4" s="53" t="s">
        <v>2</v>
      </c>
    </row>
    <row r="6" spans="1:9" ht="27" thickBot="1" x14ac:dyDescent="0.5">
      <c r="A6" s="52" t="s">
        <v>257</v>
      </c>
      <c r="C6" s="59" t="s">
        <v>347</v>
      </c>
      <c r="E6" s="52" t="s">
        <v>159</v>
      </c>
      <c r="G6" s="52" t="s">
        <v>282</v>
      </c>
      <c r="I6" s="52" t="s">
        <v>13</v>
      </c>
    </row>
    <row r="7" spans="1:9" ht="21" x14ac:dyDescent="0.55000000000000004">
      <c r="A7" s="4" t="s">
        <v>331</v>
      </c>
      <c r="C7" s="60" t="s">
        <v>348</v>
      </c>
      <c r="E7" s="1">
        <f>+'سرمایه‌گذاری در سهام'!I12</f>
        <v>90122953722</v>
      </c>
      <c r="G7" s="24">
        <f>+E7/$E$11</f>
        <v>3.612265418582087E-2</v>
      </c>
      <c r="I7" s="24">
        <v>6.724142720768479E-4</v>
      </c>
    </row>
    <row r="8" spans="1:9" ht="21" x14ac:dyDescent="0.55000000000000004">
      <c r="A8" s="4" t="s">
        <v>332</v>
      </c>
      <c r="C8" s="60" t="s">
        <v>349</v>
      </c>
      <c r="E8" s="1">
        <f>+'سرمایه‌گذاری در صندوق'!I21</f>
        <v>126196696591</v>
      </c>
      <c r="G8" s="24">
        <f t="shared" ref="G8:G10" si="0">+E8/$E$11</f>
        <v>5.0581560435883244E-2</v>
      </c>
      <c r="I8" s="24">
        <v>9.4156323524964211E-4</v>
      </c>
    </row>
    <row r="9" spans="1:9" ht="21" x14ac:dyDescent="0.55000000000000004">
      <c r="A9" s="4" t="s">
        <v>333</v>
      </c>
      <c r="C9" s="60" t="s">
        <v>350</v>
      </c>
      <c r="E9" s="1">
        <f>+'سرمایه‌گذاری در اوراق بهادار'!I48</f>
        <v>972492863340</v>
      </c>
      <c r="G9" s="24">
        <f t="shared" si="0"/>
        <v>0.38978996970040708</v>
      </c>
      <c r="I9" s="24">
        <v>7.255843864370227E-3</v>
      </c>
    </row>
    <row r="10" spans="1:9" ht="21.75" thickBot="1" x14ac:dyDescent="0.6">
      <c r="A10" s="4" t="s">
        <v>334</v>
      </c>
      <c r="C10" s="60" t="s">
        <v>351</v>
      </c>
      <c r="E10" s="1">
        <f>+'درآمد سپرده بانکی'!E76</f>
        <v>1306102540440</v>
      </c>
      <c r="G10" s="24">
        <f t="shared" si="0"/>
        <v>0.52350581567788879</v>
      </c>
      <c r="I10" s="24">
        <v>9.7449312602067538E-3</v>
      </c>
    </row>
    <row r="11" spans="1:9" ht="21.75" thickBot="1" x14ac:dyDescent="0.6">
      <c r="A11" s="2" t="s">
        <v>33</v>
      </c>
      <c r="E11" s="33">
        <f>SUM(E7:E10)</f>
        <v>2494915054093</v>
      </c>
      <c r="F11" s="4"/>
      <c r="G11" s="34">
        <f>SUM(G7:G10)</f>
        <v>1</v>
      </c>
      <c r="H11" s="7"/>
      <c r="I11" s="34">
        <f>SUM(I7:I10)</f>
        <v>1.8614752631903472E-2</v>
      </c>
    </row>
    <row r="12" spans="1:9" ht="19.5" thickTop="1" x14ac:dyDescent="0.45"/>
    <row r="13" spans="1:9" x14ac:dyDescent="0.45">
      <c r="E13" s="23"/>
    </row>
    <row r="14" spans="1:9" x14ac:dyDescent="0.45">
      <c r="E14" s="23"/>
    </row>
    <row r="15" spans="1:9" x14ac:dyDescent="0.45">
      <c r="E15" s="1"/>
    </row>
    <row r="16" spans="1:9" x14ac:dyDescent="0.45">
      <c r="E16" s="1"/>
    </row>
    <row r="17" spans="1:5" x14ac:dyDescent="0.45">
      <c r="E17" s="1"/>
    </row>
    <row r="18" spans="1:5" x14ac:dyDescent="0.45">
      <c r="E18" s="1"/>
    </row>
    <row r="19" spans="1:5" x14ac:dyDescent="0.45">
      <c r="E19" s="1"/>
    </row>
    <row r="20" spans="1:5" x14ac:dyDescent="0.45">
      <c r="E20" s="5"/>
    </row>
    <row r="21" spans="1:5" x14ac:dyDescent="0.45">
      <c r="E21" s="1"/>
    </row>
    <row r="22" spans="1:5" x14ac:dyDescent="0.45">
      <c r="E22" s="1"/>
    </row>
    <row r="30" spans="1:5" x14ac:dyDescent="0.45">
      <c r="A30" s="9"/>
    </row>
  </sheetData>
  <mergeCells count="7">
    <mergeCell ref="A6"/>
    <mergeCell ref="E6"/>
    <mergeCell ref="G6"/>
    <mergeCell ref="I6"/>
    <mergeCell ref="A2:I2"/>
    <mergeCell ref="A3:I3"/>
    <mergeCell ref="A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0"/>
  <sheetViews>
    <sheetView rightToLeft="1" workbookViewId="0">
      <selection activeCell="A5" sqref="A5:S5"/>
    </sheetView>
  </sheetViews>
  <sheetFormatPr defaultRowHeight="18.75" x14ac:dyDescent="0.45"/>
  <cols>
    <col min="1" max="1" width="43.28515625" style="2" bestFit="1" customWidth="1"/>
    <col min="2" max="2" width="1" style="2" customWidth="1"/>
    <col min="3" max="3" width="19" style="2" customWidth="1"/>
    <col min="4" max="4" width="1" style="2" customWidth="1"/>
    <col min="5" max="5" width="21" style="2" customWidth="1"/>
    <col min="6" max="6" width="1" style="2" customWidth="1"/>
    <col min="7" max="7" width="15" style="2" customWidth="1"/>
    <col min="8" max="8" width="1" style="2" customWidth="1"/>
    <col min="9" max="9" width="21" style="2" customWidth="1"/>
    <col min="10" max="10" width="1" style="2" customWidth="1"/>
    <col min="11" max="11" width="23" style="2" customWidth="1"/>
    <col min="12" max="12" width="1" style="2" customWidth="1"/>
    <col min="13" max="13" width="19" style="2" customWidth="1"/>
    <col min="14" max="14" width="1" style="2" customWidth="1"/>
    <col min="15" max="15" width="22" style="2" customWidth="1"/>
    <col min="16" max="16" width="1" style="2" customWidth="1"/>
    <col min="17" max="17" width="18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6.25" x14ac:dyDescent="0.45">
      <c r="A2" s="53" t="s">
        <v>0</v>
      </c>
      <c r="B2" s="53" t="s">
        <v>0</v>
      </c>
      <c r="C2" s="53" t="s">
        <v>0</v>
      </c>
      <c r="D2" s="53" t="s">
        <v>0</v>
      </c>
      <c r="E2" s="53" t="s">
        <v>0</v>
      </c>
      <c r="F2" s="53" t="s">
        <v>0</v>
      </c>
      <c r="G2" s="53" t="s">
        <v>0</v>
      </c>
      <c r="H2" s="53" t="s">
        <v>0</v>
      </c>
      <c r="I2" s="53" t="s">
        <v>0</v>
      </c>
      <c r="J2" s="53" t="s">
        <v>0</v>
      </c>
      <c r="K2" s="53" t="s">
        <v>0</v>
      </c>
      <c r="L2" s="53" t="s">
        <v>0</v>
      </c>
      <c r="M2" s="53" t="s">
        <v>0</v>
      </c>
      <c r="N2" s="53" t="s">
        <v>0</v>
      </c>
      <c r="O2" s="53" t="s">
        <v>0</v>
      </c>
      <c r="P2" s="53" t="s">
        <v>0</v>
      </c>
      <c r="Q2" s="53" t="s">
        <v>0</v>
      </c>
      <c r="R2" s="53" t="s">
        <v>0</v>
      </c>
      <c r="S2" s="53" t="s">
        <v>0</v>
      </c>
      <c r="T2" s="53" t="s">
        <v>0</v>
      </c>
      <c r="U2" s="53" t="s">
        <v>0</v>
      </c>
    </row>
    <row r="3" spans="1:21" ht="26.25" x14ac:dyDescent="0.45">
      <c r="A3" s="53" t="s">
        <v>253</v>
      </c>
      <c r="B3" s="53" t="s">
        <v>253</v>
      </c>
      <c r="C3" s="53" t="s">
        <v>253</v>
      </c>
      <c r="D3" s="53" t="s">
        <v>253</v>
      </c>
      <c r="E3" s="53" t="s">
        <v>253</v>
      </c>
      <c r="F3" s="53" t="s">
        <v>253</v>
      </c>
      <c r="G3" s="53" t="s">
        <v>253</v>
      </c>
      <c r="H3" s="53" t="s">
        <v>253</v>
      </c>
      <c r="I3" s="53" t="s">
        <v>253</v>
      </c>
      <c r="J3" s="53" t="s">
        <v>253</v>
      </c>
      <c r="K3" s="53" t="s">
        <v>253</v>
      </c>
      <c r="L3" s="53" t="s">
        <v>253</v>
      </c>
      <c r="M3" s="53" t="s">
        <v>253</v>
      </c>
      <c r="N3" s="53" t="s">
        <v>253</v>
      </c>
      <c r="O3" s="53" t="s">
        <v>253</v>
      </c>
      <c r="P3" s="53" t="s">
        <v>253</v>
      </c>
      <c r="Q3" s="53" t="s">
        <v>253</v>
      </c>
      <c r="R3" s="53" t="s">
        <v>253</v>
      </c>
      <c r="S3" s="53" t="s">
        <v>253</v>
      </c>
      <c r="T3" s="53" t="s">
        <v>253</v>
      </c>
      <c r="U3" s="53" t="s">
        <v>253</v>
      </c>
    </row>
    <row r="4" spans="1:21" ht="26.25" x14ac:dyDescent="0.45">
      <c r="A4" s="53" t="s">
        <v>2</v>
      </c>
      <c r="B4" s="53" t="s">
        <v>2</v>
      </c>
      <c r="C4" s="53" t="s">
        <v>2</v>
      </c>
      <c r="D4" s="53" t="s">
        <v>2</v>
      </c>
      <c r="E4" s="53" t="s">
        <v>2</v>
      </c>
      <c r="F4" s="53" t="s">
        <v>2</v>
      </c>
      <c r="G4" s="53" t="s">
        <v>2</v>
      </c>
      <c r="H4" s="53" t="s">
        <v>2</v>
      </c>
      <c r="I4" s="53" t="s">
        <v>2</v>
      </c>
      <c r="J4" s="53" t="s">
        <v>2</v>
      </c>
      <c r="K4" s="53" t="s">
        <v>2</v>
      </c>
      <c r="L4" s="53" t="s">
        <v>2</v>
      </c>
      <c r="M4" s="53" t="s">
        <v>2</v>
      </c>
      <c r="N4" s="53" t="s">
        <v>2</v>
      </c>
      <c r="O4" s="53" t="s">
        <v>2</v>
      </c>
      <c r="P4" s="53" t="s">
        <v>2</v>
      </c>
      <c r="Q4" s="53" t="s">
        <v>2</v>
      </c>
      <c r="R4" s="53" t="s">
        <v>2</v>
      </c>
      <c r="S4" s="53" t="s">
        <v>2</v>
      </c>
      <c r="T4" s="53" t="s">
        <v>2</v>
      </c>
      <c r="U4" s="53" t="s">
        <v>2</v>
      </c>
    </row>
    <row r="5" spans="1:21" ht="25.5" x14ac:dyDescent="0.45">
      <c r="A5" s="57" t="s">
        <v>352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1" ht="26.25" x14ac:dyDescent="0.45">
      <c r="A6" s="52" t="s">
        <v>3</v>
      </c>
      <c r="C6" s="52" t="s">
        <v>255</v>
      </c>
      <c r="D6" s="52" t="s">
        <v>255</v>
      </c>
      <c r="E6" s="52" t="s">
        <v>255</v>
      </c>
      <c r="F6" s="52" t="s">
        <v>255</v>
      </c>
      <c r="G6" s="52" t="s">
        <v>255</v>
      </c>
      <c r="H6" s="52" t="s">
        <v>255</v>
      </c>
      <c r="I6" s="52" t="s">
        <v>255</v>
      </c>
      <c r="J6" s="52" t="s">
        <v>255</v>
      </c>
      <c r="K6" s="52" t="s">
        <v>255</v>
      </c>
      <c r="M6" s="52" t="s">
        <v>256</v>
      </c>
      <c r="N6" s="52" t="s">
        <v>256</v>
      </c>
      <c r="O6" s="52" t="s">
        <v>256</v>
      </c>
      <c r="P6" s="52" t="s">
        <v>256</v>
      </c>
      <c r="Q6" s="52" t="s">
        <v>256</v>
      </c>
      <c r="R6" s="52" t="s">
        <v>256</v>
      </c>
      <c r="S6" s="52" t="s">
        <v>256</v>
      </c>
      <c r="T6" s="52" t="s">
        <v>256</v>
      </c>
      <c r="U6" s="52" t="s">
        <v>256</v>
      </c>
    </row>
    <row r="7" spans="1:21" ht="27" thickBot="1" x14ac:dyDescent="0.5">
      <c r="A7" s="52" t="s">
        <v>3</v>
      </c>
      <c r="C7" s="50" t="s">
        <v>279</v>
      </c>
      <c r="D7" s="20"/>
      <c r="E7" s="50" t="s">
        <v>280</v>
      </c>
      <c r="F7" s="20"/>
      <c r="G7" s="50" t="s">
        <v>281</v>
      </c>
      <c r="I7" s="52" t="s">
        <v>159</v>
      </c>
      <c r="K7" s="52" t="s">
        <v>282</v>
      </c>
      <c r="M7" s="52" t="s">
        <v>279</v>
      </c>
      <c r="O7" s="52" t="s">
        <v>280</v>
      </c>
      <c r="Q7" s="52" t="s">
        <v>281</v>
      </c>
      <c r="S7" s="52" t="s">
        <v>159</v>
      </c>
      <c r="U7" s="52" t="s">
        <v>282</v>
      </c>
    </row>
    <row r="8" spans="1:21" s="9" customFormat="1" ht="21" x14ac:dyDescent="0.25">
      <c r="A8" s="7" t="s">
        <v>31</v>
      </c>
      <c r="C8" s="10">
        <v>0</v>
      </c>
      <c r="E8" s="10">
        <f>VLOOKUP(A8,'درآمد ناشی از تغییر قیمت اوراق'!A:Q,9,0)</f>
        <v>55224473674</v>
      </c>
      <c r="G8" s="10">
        <f>IFERROR(VLOOKUP(A8,'درآمد ناشی از فروش'!A:Q,9,0),0)</f>
        <v>0</v>
      </c>
      <c r="I8" s="10">
        <f>+G8+E8+C8</f>
        <v>55224473674</v>
      </c>
      <c r="K8" s="24">
        <f>+I8/$I$12</f>
        <v>0.61276812835439831</v>
      </c>
      <c r="M8" s="10">
        <v>0</v>
      </c>
      <c r="O8" s="10">
        <f>VLOOKUP(A8,'درآمد ناشی از تغییر قیمت اوراق'!A:Q,17,0)</f>
        <v>85144326080</v>
      </c>
      <c r="Q8" s="10">
        <v>0</v>
      </c>
      <c r="S8" s="10">
        <f>+Q8+O8+M8</f>
        <v>85144326080</v>
      </c>
      <c r="U8" s="24">
        <f>+S8/$S$12</f>
        <v>0.41519164995531732</v>
      </c>
    </row>
    <row r="9" spans="1:21" s="9" customFormat="1" ht="21" x14ac:dyDescent="0.25">
      <c r="A9" s="7" t="s">
        <v>30</v>
      </c>
      <c r="C9" s="10">
        <v>0</v>
      </c>
      <c r="E9" s="10">
        <f>VLOOKUP(A9,'درآمد ناشی از تغییر قیمت اوراق'!A:Q,9,0)</f>
        <v>-247312076</v>
      </c>
      <c r="G9" s="10">
        <f>IFERROR(VLOOKUP(A9,'درآمد ناشی از فروش'!A:Q,9,0),0)</f>
        <v>0</v>
      </c>
      <c r="I9" s="10">
        <f t="shared" ref="I9:I11" si="0">+G9+E9+C9</f>
        <v>-247312076</v>
      </c>
      <c r="K9" s="24">
        <f t="shared" ref="K9:K11" si="1">+I9/$I$12</f>
        <v>-2.7441630104898395E-3</v>
      </c>
      <c r="M9" s="10">
        <v>0</v>
      </c>
      <c r="O9" s="10">
        <f>VLOOKUP(A9,'درآمد ناشی از تغییر قیمت اوراق'!A:Q,17,0)</f>
        <v>-846952223</v>
      </c>
      <c r="Q9" s="10">
        <v>0</v>
      </c>
      <c r="S9" s="10">
        <f t="shared" ref="S9:S11" si="2">+Q9+O9+M9</f>
        <v>-846952223</v>
      </c>
      <c r="U9" s="24">
        <f t="shared" ref="U9:U11" si="3">+S9/$S$12</f>
        <v>-4.1300167267786288E-3</v>
      </c>
    </row>
    <row r="10" spans="1:21" s="9" customFormat="1" ht="21" x14ac:dyDescent="0.25">
      <c r="A10" s="7" t="s">
        <v>28</v>
      </c>
      <c r="C10" s="10">
        <v>0</v>
      </c>
      <c r="E10" s="10">
        <f>VLOOKUP(A10,'درآمد ناشی از تغییر قیمت اوراق'!A:Q,9,0)</f>
        <v>950504646</v>
      </c>
      <c r="G10" s="10">
        <f>IFERROR(VLOOKUP(A10,'درآمد ناشی از فروش'!A:Q,9,0),0)</f>
        <v>0</v>
      </c>
      <c r="I10" s="10">
        <f t="shared" si="0"/>
        <v>950504646</v>
      </c>
      <c r="K10" s="24">
        <f t="shared" si="1"/>
        <v>1.0546754258987091E-2</v>
      </c>
      <c r="M10" s="10">
        <v>0</v>
      </c>
      <c r="O10" s="10">
        <f>VLOOKUP(A10,'درآمد ناشی از تغییر قیمت اوراق'!A:Q,17,0)</f>
        <v>5419835717</v>
      </c>
      <c r="Q10" s="10">
        <v>0</v>
      </c>
      <c r="S10" s="10">
        <f t="shared" si="2"/>
        <v>5419835717</v>
      </c>
      <c r="U10" s="24">
        <f t="shared" si="3"/>
        <v>2.642889593974446E-2</v>
      </c>
    </row>
    <row r="11" spans="1:21" s="9" customFormat="1" ht="21.75" thickBot="1" x14ac:dyDescent="0.3">
      <c r="A11" s="7" t="s">
        <v>29</v>
      </c>
      <c r="C11" s="10">
        <v>0</v>
      </c>
      <c r="E11" s="10">
        <f>VLOOKUP(A11,'درآمد ناشی از تغییر قیمت اوراق'!A:Q,9,0)</f>
        <v>34195287478</v>
      </c>
      <c r="G11" s="10">
        <f>IFERROR(VLOOKUP(A11,'درآمد ناشی از فروش'!A:Q,9,0),0)</f>
        <v>0</v>
      </c>
      <c r="I11" s="10">
        <f t="shared" si="0"/>
        <v>34195287478</v>
      </c>
      <c r="K11" s="24">
        <f t="shared" si="1"/>
        <v>0.37942928039710438</v>
      </c>
      <c r="M11" s="10">
        <v>0</v>
      </c>
      <c r="O11" s="10">
        <f>VLOOKUP(A11,'درآمد ناشی از تغییر قیمت اوراق'!A:Q,17,0)</f>
        <v>115355137351</v>
      </c>
      <c r="Q11" s="10">
        <v>0</v>
      </c>
      <c r="S11" s="10">
        <f t="shared" si="2"/>
        <v>115355137351</v>
      </c>
      <c r="U11" s="24">
        <f t="shared" si="3"/>
        <v>0.56250947083171687</v>
      </c>
    </row>
    <row r="12" spans="1:21" s="9" customFormat="1" ht="19.5" thickBot="1" x14ac:dyDescent="0.3">
      <c r="A12" s="9" t="s">
        <v>33</v>
      </c>
      <c r="C12" s="11">
        <f>SUM(C8:C11)</f>
        <v>0</v>
      </c>
      <c r="E12" s="11">
        <f>SUM(E8:E11)</f>
        <v>90122953722</v>
      </c>
      <c r="G12" s="11">
        <f>SUM(G8:G11)</f>
        <v>0</v>
      </c>
      <c r="I12" s="11">
        <f>SUM(I8:I11)</f>
        <v>90122953722</v>
      </c>
      <c r="K12" s="25">
        <f>SUM(K8:K11)</f>
        <v>1</v>
      </c>
      <c r="M12" s="11">
        <f>SUM(M8:M11)</f>
        <v>0</v>
      </c>
      <c r="O12" s="11">
        <f>SUM(O8:O11)</f>
        <v>205072346925</v>
      </c>
      <c r="Q12" s="11">
        <f>SUM(Q8:Q11)</f>
        <v>0</v>
      </c>
      <c r="S12" s="11">
        <f>SUM(S8:S11)</f>
        <v>205072346925</v>
      </c>
      <c r="U12" s="45">
        <f>SUM(U8:U11)</f>
        <v>1</v>
      </c>
    </row>
    <row r="13" spans="1:21" ht="19.5" thickTop="1" x14ac:dyDescent="0.45"/>
    <row r="30" spans="1:1" x14ac:dyDescent="0.45">
      <c r="A30" s="9"/>
    </row>
  </sheetData>
  <mergeCells count="17">
    <mergeCell ref="A5:S5"/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EC92C-DDFC-4CA8-AF72-A5D3E4AA0045}">
  <dimension ref="A2:U25"/>
  <sheetViews>
    <sheetView rightToLeft="1" workbookViewId="0">
      <selection activeCell="A5" sqref="A5:S5"/>
    </sheetView>
  </sheetViews>
  <sheetFormatPr defaultRowHeight="22.5" x14ac:dyDescent="0.25"/>
  <cols>
    <col min="1" max="1" width="51.42578125" style="12" bestFit="1" customWidth="1"/>
    <col min="2" max="2" width="1" style="12" customWidth="1"/>
    <col min="3" max="3" width="19.28515625" style="12" bestFit="1" customWidth="1"/>
    <col min="4" max="4" width="1" style="12" customWidth="1"/>
    <col min="5" max="5" width="18.7109375" style="12" bestFit="1" customWidth="1"/>
    <col min="6" max="6" width="1" style="12" customWidth="1"/>
    <col min="7" max="7" width="13.140625" style="12" bestFit="1" customWidth="1"/>
    <col min="8" max="8" width="1" style="12" customWidth="1"/>
    <col min="9" max="9" width="18.7109375" style="12" bestFit="1" customWidth="1"/>
    <col min="10" max="10" width="1" style="12" customWidth="1"/>
    <col min="11" max="11" width="20.42578125" style="12" bestFit="1" customWidth="1"/>
    <col min="12" max="12" width="1" style="12" customWidth="1"/>
    <col min="13" max="13" width="19.28515625" style="12" bestFit="1" customWidth="1"/>
    <col min="14" max="14" width="1" style="12" customWidth="1"/>
    <col min="15" max="15" width="18.7109375" style="12" bestFit="1" customWidth="1"/>
    <col min="16" max="16" width="1" style="12" customWidth="1"/>
    <col min="17" max="17" width="13.140625" style="12" bestFit="1" customWidth="1"/>
    <col min="18" max="18" width="1" style="12" customWidth="1"/>
    <col min="19" max="19" width="18.7109375" style="12" bestFit="1" customWidth="1"/>
    <col min="20" max="20" width="1" style="12" customWidth="1"/>
    <col min="21" max="21" width="20.42578125" style="12" bestFit="1" customWidth="1"/>
    <col min="22" max="22" width="1" style="12" customWidth="1"/>
    <col min="23" max="23" width="9.140625" style="12" customWidth="1"/>
    <col min="24" max="16384" width="9.140625" style="12"/>
  </cols>
  <sheetData>
    <row r="2" spans="1:21" ht="24" x14ac:dyDescent="0.25">
      <c r="A2" s="54" t="s">
        <v>0</v>
      </c>
      <c r="B2" s="54" t="s">
        <v>0</v>
      </c>
      <c r="C2" s="54" t="s">
        <v>0</v>
      </c>
      <c r="D2" s="54" t="s">
        <v>0</v>
      </c>
      <c r="E2" s="54" t="s">
        <v>0</v>
      </c>
      <c r="F2" s="54" t="s">
        <v>0</v>
      </c>
      <c r="G2" s="54" t="s">
        <v>0</v>
      </c>
      <c r="H2" s="54" t="s">
        <v>0</v>
      </c>
      <c r="I2" s="54" t="s">
        <v>0</v>
      </c>
      <c r="J2" s="54" t="s">
        <v>0</v>
      </c>
      <c r="K2" s="54" t="s">
        <v>0</v>
      </c>
      <c r="L2" s="54" t="s">
        <v>0</v>
      </c>
      <c r="M2" s="54" t="s">
        <v>0</v>
      </c>
      <c r="N2" s="54" t="s">
        <v>0</v>
      </c>
      <c r="O2" s="54" t="s">
        <v>0</v>
      </c>
      <c r="P2" s="54" t="s">
        <v>0</v>
      </c>
      <c r="Q2" s="54" t="s">
        <v>0</v>
      </c>
      <c r="R2" s="54" t="s">
        <v>0</v>
      </c>
      <c r="S2" s="54" t="s">
        <v>0</v>
      </c>
      <c r="T2" s="54" t="s">
        <v>0</v>
      </c>
      <c r="U2" s="54" t="s">
        <v>0</v>
      </c>
    </row>
    <row r="3" spans="1:21" ht="24" x14ac:dyDescent="0.25">
      <c r="A3" s="54" t="s">
        <v>253</v>
      </c>
      <c r="B3" s="54" t="s">
        <v>253</v>
      </c>
      <c r="C3" s="54" t="s">
        <v>253</v>
      </c>
      <c r="D3" s="54" t="s">
        <v>253</v>
      </c>
      <c r="E3" s="54" t="s">
        <v>253</v>
      </c>
      <c r="F3" s="54" t="s">
        <v>253</v>
      </c>
      <c r="G3" s="54" t="s">
        <v>253</v>
      </c>
      <c r="H3" s="54" t="s">
        <v>253</v>
      </c>
      <c r="I3" s="54" t="s">
        <v>253</v>
      </c>
      <c r="J3" s="54" t="s">
        <v>253</v>
      </c>
      <c r="K3" s="54" t="s">
        <v>253</v>
      </c>
      <c r="L3" s="54" t="s">
        <v>253</v>
      </c>
      <c r="M3" s="54" t="s">
        <v>253</v>
      </c>
      <c r="N3" s="54" t="s">
        <v>253</v>
      </c>
      <c r="O3" s="54" t="s">
        <v>253</v>
      </c>
      <c r="P3" s="54" t="s">
        <v>253</v>
      </c>
      <c r="Q3" s="54" t="s">
        <v>253</v>
      </c>
      <c r="R3" s="54" t="s">
        <v>253</v>
      </c>
      <c r="S3" s="54" t="s">
        <v>253</v>
      </c>
      <c r="T3" s="54" t="s">
        <v>253</v>
      </c>
      <c r="U3" s="54" t="s">
        <v>253</v>
      </c>
    </row>
    <row r="4" spans="1:21" ht="24" x14ac:dyDescent="0.25">
      <c r="A4" s="54" t="s">
        <v>2</v>
      </c>
      <c r="B4" s="54" t="s">
        <v>326</v>
      </c>
      <c r="C4" s="54" t="s">
        <v>326</v>
      </c>
      <c r="D4" s="54" t="s">
        <v>326</v>
      </c>
      <c r="E4" s="54" t="s">
        <v>326</v>
      </c>
      <c r="F4" s="54" t="s">
        <v>326</v>
      </c>
      <c r="G4" s="54" t="s">
        <v>326</v>
      </c>
      <c r="H4" s="54" t="s">
        <v>326</v>
      </c>
      <c r="I4" s="54" t="s">
        <v>326</v>
      </c>
      <c r="J4" s="54" t="s">
        <v>326</v>
      </c>
      <c r="K4" s="54" t="s">
        <v>326</v>
      </c>
      <c r="L4" s="54" t="s">
        <v>326</v>
      </c>
      <c r="M4" s="54" t="s">
        <v>326</v>
      </c>
      <c r="N4" s="54" t="s">
        <v>326</v>
      </c>
      <c r="O4" s="54" t="s">
        <v>326</v>
      </c>
      <c r="P4" s="54" t="s">
        <v>326</v>
      </c>
      <c r="Q4" s="54" t="s">
        <v>326</v>
      </c>
      <c r="R4" s="54" t="s">
        <v>326</v>
      </c>
      <c r="S4" s="54" t="s">
        <v>326</v>
      </c>
      <c r="T4" s="54" t="s">
        <v>326</v>
      </c>
      <c r="U4" s="54" t="s">
        <v>326</v>
      </c>
    </row>
    <row r="5" spans="1:21" ht="25.5" x14ac:dyDescent="0.25">
      <c r="A5" s="55" t="s">
        <v>327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1" ht="24.75" thickBot="1" x14ac:dyDescent="0.3">
      <c r="A6" s="56" t="s">
        <v>3</v>
      </c>
      <c r="C6" s="56" t="s">
        <v>255</v>
      </c>
      <c r="D6" s="56" t="s">
        <v>255</v>
      </c>
      <c r="E6" s="56" t="s">
        <v>255</v>
      </c>
      <c r="F6" s="56" t="s">
        <v>255</v>
      </c>
      <c r="G6" s="56" t="s">
        <v>255</v>
      </c>
      <c r="H6" s="56" t="s">
        <v>255</v>
      </c>
      <c r="I6" s="56" t="s">
        <v>255</v>
      </c>
      <c r="J6" s="56" t="s">
        <v>255</v>
      </c>
      <c r="K6" s="56" t="s">
        <v>255</v>
      </c>
      <c r="M6" s="56" t="s">
        <v>256</v>
      </c>
      <c r="N6" s="56" t="s">
        <v>256</v>
      </c>
      <c r="O6" s="56" t="s">
        <v>256</v>
      </c>
      <c r="P6" s="56" t="s">
        <v>256</v>
      </c>
      <c r="Q6" s="56" t="s">
        <v>256</v>
      </c>
      <c r="R6" s="56" t="s">
        <v>256</v>
      </c>
      <c r="S6" s="56" t="s">
        <v>256</v>
      </c>
      <c r="T6" s="56" t="s">
        <v>256</v>
      </c>
      <c r="U6" s="56" t="s">
        <v>256</v>
      </c>
    </row>
    <row r="7" spans="1:21" ht="24.75" thickBot="1" x14ac:dyDescent="0.3">
      <c r="A7" s="56" t="s">
        <v>3</v>
      </c>
      <c r="C7" s="13" t="s">
        <v>328</v>
      </c>
      <c r="E7" s="13" t="s">
        <v>280</v>
      </c>
      <c r="G7" s="13" t="s">
        <v>281</v>
      </c>
      <c r="I7" s="13" t="s">
        <v>159</v>
      </c>
      <c r="K7" s="13" t="s">
        <v>282</v>
      </c>
      <c r="M7" s="13" t="s">
        <v>328</v>
      </c>
      <c r="O7" s="13" t="s">
        <v>280</v>
      </c>
      <c r="Q7" s="13" t="s">
        <v>281</v>
      </c>
      <c r="S7" s="13" t="s">
        <v>159</v>
      </c>
      <c r="U7" s="13" t="s">
        <v>282</v>
      </c>
    </row>
    <row r="8" spans="1:21" ht="24" x14ac:dyDescent="0.25">
      <c r="A8" s="14" t="s">
        <v>18</v>
      </c>
      <c r="C8" s="15">
        <v>0</v>
      </c>
      <c r="E8" s="15">
        <f>VLOOKUP(A8,'درآمد ناشی از تغییر قیمت اوراق'!A:Q,9,0)</f>
        <v>32682085939</v>
      </c>
      <c r="G8" s="15">
        <f>IFERROR(VLOOKUP(A8,'درآمد ناشی از فروش'!A:Q,9,0),0)</f>
        <v>0</v>
      </c>
      <c r="I8" s="15">
        <f>+C8+E8+G8</f>
        <v>32682085939</v>
      </c>
      <c r="K8" s="16">
        <f>+I8/$I$21</f>
        <v>0.25897734902619313</v>
      </c>
      <c r="M8" s="15">
        <v>0</v>
      </c>
      <c r="O8" s="15">
        <f>VLOOKUP(A8,'درآمد ناشی از تغییر قیمت اوراق'!A:Q,17,0)</f>
        <v>88155235911</v>
      </c>
      <c r="Q8" s="15">
        <f>IFERROR(VLOOKUP(A8,'درآمد ناشی از فروش'!A:Q,17,0),0)</f>
        <v>0</v>
      </c>
      <c r="S8" s="15">
        <f>M8+O8+Q8</f>
        <v>88155235911</v>
      </c>
      <c r="U8" s="16">
        <f>+S8/$S$21</f>
        <v>0.23417248385031461</v>
      </c>
    </row>
    <row r="9" spans="1:21" ht="24" x14ac:dyDescent="0.25">
      <c r="A9" s="14" t="s">
        <v>20</v>
      </c>
      <c r="C9" s="15">
        <v>0</v>
      </c>
      <c r="E9" s="15">
        <f>VLOOKUP(A9,'درآمد ناشی از تغییر قیمت اوراق'!A:Q,9,0)</f>
        <v>2996060790</v>
      </c>
      <c r="G9" s="15">
        <f>IFERROR(VLOOKUP(A9,'درآمد ناشی از فروش'!A:Q,9,0),0)</f>
        <v>0</v>
      </c>
      <c r="I9" s="15">
        <f t="shared" ref="I9:I20" si="0">+C9+E9+G9</f>
        <v>2996060790</v>
      </c>
      <c r="K9" s="16">
        <f t="shared" ref="K9:K20" si="1">+I9/$I$21</f>
        <v>2.374119823207536E-2</v>
      </c>
      <c r="M9" s="15">
        <v>0</v>
      </c>
      <c r="O9" s="15">
        <f>VLOOKUP(A9,'درآمد ناشی از تغییر قیمت اوراق'!A:Q,17,0)</f>
        <v>4456946144</v>
      </c>
      <c r="Q9" s="15">
        <f>IFERROR(VLOOKUP(A9,'درآمد ناشی از فروش'!A:Q,17,0),0)</f>
        <v>0</v>
      </c>
      <c r="S9" s="15">
        <f t="shared" ref="S9:S20" si="2">M9+O9+Q9</f>
        <v>4456946144</v>
      </c>
      <c r="U9" s="16">
        <f t="shared" ref="U9:U20" si="3">+S9/$S$21</f>
        <v>1.1839275774626224E-2</v>
      </c>
    </row>
    <row r="10" spans="1:21" ht="24" x14ac:dyDescent="0.25">
      <c r="A10" s="14" t="s">
        <v>24</v>
      </c>
      <c r="C10" s="15">
        <v>1582236900</v>
      </c>
      <c r="E10" s="15">
        <f>VLOOKUP(A10,'درآمد ناشی از تغییر قیمت اوراق'!A:Q,9,0)</f>
        <v>73745635</v>
      </c>
      <c r="G10" s="15">
        <f>IFERROR(VLOOKUP(A10,'درآمد ناشی از فروش'!A:Q,9,0),0)</f>
        <v>0</v>
      </c>
      <c r="I10" s="15">
        <f t="shared" si="0"/>
        <v>1655982535</v>
      </c>
      <c r="K10" s="16">
        <f t="shared" si="1"/>
        <v>1.3122233622065351E-2</v>
      </c>
      <c r="M10" s="15">
        <v>2163767300</v>
      </c>
      <c r="O10" s="15">
        <f>VLOOKUP(A10,'درآمد ناشی از تغییر قیمت اوراق'!A:Q,17,0)</f>
        <v>3565944616</v>
      </c>
      <c r="Q10" s="15">
        <f>IFERROR(VLOOKUP(A10,'درآمد ناشی از فروش'!A:Q,17,0),0)</f>
        <v>0</v>
      </c>
      <c r="S10" s="15">
        <f t="shared" si="2"/>
        <v>5729711916</v>
      </c>
      <c r="U10" s="16">
        <f t="shared" si="3"/>
        <v>1.5220206233366146E-2</v>
      </c>
    </row>
    <row r="11" spans="1:21" ht="24" x14ac:dyDescent="0.25">
      <c r="A11" s="14" t="s">
        <v>22</v>
      </c>
      <c r="C11" s="15">
        <v>0</v>
      </c>
      <c r="E11" s="15">
        <f>VLOOKUP(A11,'درآمد ناشی از تغییر قیمت اوراق'!A:Q,9,0)</f>
        <v>889621750</v>
      </c>
      <c r="G11" s="15">
        <f>IFERROR(VLOOKUP(A11,'درآمد ناشی از فروش'!A:Q,9,0),0)</f>
        <v>0</v>
      </c>
      <c r="I11" s="15">
        <f t="shared" si="0"/>
        <v>889621750</v>
      </c>
      <c r="K11" s="16">
        <f t="shared" si="1"/>
        <v>7.049485240356485E-3</v>
      </c>
      <c r="M11" s="15">
        <v>0</v>
      </c>
      <c r="O11" s="15">
        <f>VLOOKUP(A11,'درآمد ناشی از تغییر قیمت اوراق'!A:Q,17,0)</f>
        <v>1713868750</v>
      </c>
      <c r="Q11" s="15">
        <f>IFERROR(VLOOKUP(A11,'درآمد ناشی از فروش'!A:Q,17,0),0)</f>
        <v>0</v>
      </c>
      <c r="S11" s="15">
        <f t="shared" si="2"/>
        <v>1713868750</v>
      </c>
      <c r="U11" s="16">
        <f t="shared" si="3"/>
        <v>4.5526609739451069E-3</v>
      </c>
    </row>
    <row r="12" spans="1:21" ht="24" x14ac:dyDescent="0.25">
      <c r="A12" s="14" t="s">
        <v>17</v>
      </c>
      <c r="C12" s="15">
        <v>0</v>
      </c>
      <c r="E12" s="15">
        <f>VLOOKUP(A12,'درآمد ناشی از تغییر قیمت اوراق'!A:Q,9,0)</f>
        <v>784929667</v>
      </c>
      <c r="G12" s="15">
        <f>IFERROR(VLOOKUP(A12,'درآمد ناشی از فروش'!A:Q,9,0),0)</f>
        <v>0</v>
      </c>
      <c r="I12" s="15">
        <f t="shared" si="0"/>
        <v>784929667</v>
      </c>
      <c r="K12" s="16">
        <f t="shared" si="1"/>
        <v>6.2198907594541502E-3</v>
      </c>
      <c r="M12" s="15">
        <v>0</v>
      </c>
      <c r="O12" s="15">
        <f>VLOOKUP(A12,'درآمد ناشی از تغییر قیمت اوراق'!A:Q,17,0)</f>
        <v>1678860442</v>
      </c>
      <c r="Q12" s="15">
        <f>IFERROR(VLOOKUP(A12,'درآمد ناشی از فروش'!A:Q,17,0),0)</f>
        <v>-48348</v>
      </c>
      <c r="S12" s="15">
        <f t="shared" si="2"/>
        <v>1678812094</v>
      </c>
      <c r="U12" s="16">
        <f t="shared" si="3"/>
        <v>4.4595376996872512E-3</v>
      </c>
    </row>
    <row r="13" spans="1:21" ht="24" x14ac:dyDescent="0.25">
      <c r="A13" s="14" t="s">
        <v>19</v>
      </c>
      <c r="C13" s="15">
        <v>0</v>
      </c>
      <c r="E13" s="15">
        <f>VLOOKUP(A13,'درآمد ناشی از تغییر قیمت اوراق'!A:Q,9,0)</f>
        <v>1153876191</v>
      </c>
      <c r="G13" s="15">
        <f>IFERROR(VLOOKUP(A13,'درآمد ناشی از فروش'!A:Q,9,0),0)</f>
        <v>0</v>
      </c>
      <c r="I13" s="15">
        <f t="shared" si="0"/>
        <v>1153876191</v>
      </c>
      <c r="K13" s="16">
        <f t="shared" si="1"/>
        <v>9.1434738164318258E-3</v>
      </c>
      <c r="M13" s="15">
        <v>0</v>
      </c>
      <c r="O13" s="15">
        <f>VLOOKUP(A13,'درآمد ناشی از تغییر قیمت اوراق'!A:Q,17,0)</f>
        <v>1119049941</v>
      </c>
      <c r="Q13" s="15">
        <f>IFERROR(VLOOKUP(A13,'درآمد ناشی از فروش'!A:Q,17,0),0)</f>
        <v>0</v>
      </c>
      <c r="S13" s="15">
        <f t="shared" si="2"/>
        <v>1119049941</v>
      </c>
      <c r="U13" s="16">
        <f t="shared" si="3"/>
        <v>2.9726051042626655E-3</v>
      </c>
    </row>
    <row r="14" spans="1:21" ht="24" x14ac:dyDescent="0.25">
      <c r="A14" s="14" t="s">
        <v>21</v>
      </c>
      <c r="C14" s="15">
        <v>0</v>
      </c>
      <c r="E14" s="15">
        <f>VLOOKUP(A14,'درآمد ناشی از تغییر قیمت اوراق'!A:Q,9,0)</f>
        <v>65296954318</v>
      </c>
      <c r="G14" s="15">
        <f>IFERROR(VLOOKUP(A14,'درآمد ناشی از فروش'!A:Q,9,0),0)</f>
        <v>0</v>
      </c>
      <c r="I14" s="15">
        <f t="shared" si="0"/>
        <v>65296954318</v>
      </c>
      <c r="K14" s="16">
        <f t="shared" si="1"/>
        <v>0.51742205685165932</v>
      </c>
      <c r="M14" s="15">
        <v>0</v>
      </c>
      <c r="O14" s="15">
        <f>VLOOKUP(A14,'درآمد ناشی از تغییر قیمت اوراق'!A:Q,17,0)</f>
        <v>83790948463</v>
      </c>
      <c r="Q14" s="15">
        <f>IFERROR(VLOOKUP(A14,'درآمد ناشی از فروش'!A:Q,17,0),0)</f>
        <v>0</v>
      </c>
      <c r="S14" s="15">
        <f t="shared" si="2"/>
        <v>83790948463</v>
      </c>
      <c r="U14" s="16">
        <f t="shared" si="3"/>
        <v>0.22257934339332916</v>
      </c>
    </row>
    <row r="15" spans="1:21" ht="24" x14ac:dyDescent="0.25">
      <c r="A15" s="14" t="s">
        <v>27</v>
      </c>
      <c r="C15" s="15">
        <v>0</v>
      </c>
      <c r="E15" s="15">
        <f>VLOOKUP(A15,'درآمد ناشی از تغییر قیمت اوراق'!A:Q,9,0)</f>
        <v>10472669462</v>
      </c>
      <c r="G15" s="15">
        <f>IFERROR(VLOOKUP(A15,'درآمد ناشی از فروش'!A:Q,9,0),0)</f>
        <v>0</v>
      </c>
      <c r="I15" s="15">
        <f t="shared" si="0"/>
        <v>10472669462</v>
      </c>
      <c r="K15" s="16">
        <f t="shared" si="1"/>
        <v>8.2986874814494016E-2</v>
      </c>
      <c r="M15" s="15">
        <v>0</v>
      </c>
      <c r="O15" s="15">
        <f>VLOOKUP(A15,'درآمد ناشی از تغییر قیمت اوراق'!A:Q,17,0)</f>
        <v>147723798395</v>
      </c>
      <c r="Q15" s="15">
        <f>IFERROR(VLOOKUP(A15,'درآمد ناشی از فروش'!A:Q,17,0),0)</f>
        <v>0</v>
      </c>
      <c r="S15" s="15">
        <f t="shared" si="2"/>
        <v>147723798395</v>
      </c>
      <c r="U15" s="16">
        <f t="shared" si="3"/>
        <v>0.39240832874504028</v>
      </c>
    </row>
    <row r="16" spans="1:21" ht="24" x14ac:dyDescent="0.25">
      <c r="A16" s="14" t="s">
        <v>25</v>
      </c>
      <c r="C16" s="15">
        <v>0</v>
      </c>
      <c r="E16" s="15">
        <f>VLOOKUP(A16,'درآمد ناشی از تغییر قیمت اوراق'!A:Q,9,0)</f>
        <v>3918528566</v>
      </c>
      <c r="G16" s="15">
        <f>IFERROR(VLOOKUP(A16,'درآمد ناشی از فروش'!A:Q,9,0),0)</f>
        <v>0</v>
      </c>
      <c r="I16" s="15">
        <f t="shared" si="0"/>
        <v>3918528566</v>
      </c>
      <c r="K16" s="16">
        <f t="shared" si="1"/>
        <v>3.1050959905074556E-2</v>
      </c>
      <c r="M16" s="15">
        <v>0</v>
      </c>
      <c r="O16" s="15">
        <f>VLOOKUP(A16,'درآمد ناشی از تغییر قیمت اوراق'!A:Q,17,0)</f>
        <v>16679109574</v>
      </c>
      <c r="Q16" s="15">
        <f>IFERROR(VLOOKUP(A16,'درآمد ناشی از فروش'!A:Q,17,0),0)</f>
        <v>0</v>
      </c>
      <c r="S16" s="15">
        <f t="shared" si="2"/>
        <v>16679109574</v>
      </c>
      <c r="U16" s="16">
        <f t="shared" si="3"/>
        <v>4.4305803018874108E-2</v>
      </c>
    </row>
    <row r="17" spans="1:21" ht="24" x14ac:dyDescent="0.25">
      <c r="A17" s="14" t="s">
        <v>16</v>
      </c>
      <c r="C17" s="15">
        <v>0</v>
      </c>
      <c r="E17" s="15">
        <f>VLOOKUP(A17,'درآمد ناشی از تغییر قیمت اوراق'!A:Q,9,0)</f>
        <v>2259830976</v>
      </c>
      <c r="G17" s="15">
        <f>IFERROR(VLOOKUP(A17,'درآمد ناشی از فروش'!A:Q,9,0),0)</f>
        <v>0</v>
      </c>
      <c r="I17" s="15">
        <f t="shared" si="0"/>
        <v>2259830976</v>
      </c>
      <c r="K17" s="16">
        <f t="shared" si="1"/>
        <v>1.79072118133492E-2</v>
      </c>
      <c r="M17" s="15">
        <v>0</v>
      </c>
      <c r="O17" s="15">
        <f>VLOOKUP(A17,'درآمد ناشی از تغییر قیمت اوراق'!A:Q,17,0)</f>
        <v>3956017385</v>
      </c>
      <c r="Q17" s="15">
        <f>IFERROR(VLOOKUP(A17,'درآمد ناشی از فروش'!A:Q,17,0),0)</f>
        <v>41036965</v>
      </c>
      <c r="S17" s="15">
        <f t="shared" si="2"/>
        <v>3997054350</v>
      </c>
      <c r="U17" s="16">
        <f t="shared" si="3"/>
        <v>1.0617635306077275E-2</v>
      </c>
    </row>
    <row r="18" spans="1:21" ht="24" x14ac:dyDescent="0.25">
      <c r="A18" s="14" t="s">
        <v>15</v>
      </c>
      <c r="C18" s="15">
        <v>0</v>
      </c>
      <c r="E18" s="15">
        <f>VLOOKUP(A18,'درآمد ناشی از تغییر قیمت اوراق'!A:Q,9,0)</f>
        <v>-180729284</v>
      </c>
      <c r="G18" s="15">
        <f>IFERROR(VLOOKUP(A18,'درآمد ناشی از فروش'!A:Q,9,0),0)</f>
        <v>0</v>
      </c>
      <c r="I18" s="15">
        <f t="shared" si="0"/>
        <v>-180729284</v>
      </c>
      <c r="K18" s="16">
        <f t="shared" si="1"/>
        <v>-1.4321237313028772E-3</v>
      </c>
      <c r="M18" s="15">
        <v>0</v>
      </c>
      <c r="O18" s="15">
        <f>VLOOKUP(A18,'درآمد ناشی از تغییر قیمت اوراق'!A:Q,17,0)</f>
        <v>-1055765052</v>
      </c>
      <c r="Q18" s="15">
        <f>IFERROR(VLOOKUP(A18,'درآمد ناشی از فروش'!A:Q,17,0),0)</f>
        <v>0</v>
      </c>
      <c r="S18" s="15">
        <f t="shared" si="2"/>
        <v>-1055765052</v>
      </c>
      <c r="U18" s="16">
        <f t="shared" si="3"/>
        <v>-2.8044973396565672E-3</v>
      </c>
    </row>
    <row r="19" spans="1:21" ht="24" x14ac:dyDescent="0.25">
      <c r="A19" s="14" t="s">
        <v>23</v>
      </c>
      <c r="C19" s="15">
        <v>0</v>
      </c>
      <c r="E19" s="15">
        <f>VLOOKUP(A19,'درآمد ناشی از تغییر قیمت اوراق'!A:Q,9,0)</f>
        <v>1471606814</v>
      </c>
      <c r="G19" s="15">
        <f>IFERROR(VLOOKUP(A19,'درآمد ناشی از فروش'!A:Q,9,0),0)</f>
        <v>0</v>
      </c>
      <c r="I19" s="15">
        <f t="shared" si="0"/>
        <v>1471606814</v>
      </c>
      <c r="K19" s="16">
        <f t="shared" si="1"/>
        <v>1.166121502189108E-2</v>
      </c>
      <c r="M19" s="15">
        <v>0</v>
      </c>
      <c r="O19" s="15">
        <f>VLOOKUP(A19,'درآمد ناشی از تغییر قیمت اوراق'!A:Q,17,0)</f>
        <v>13808430386</v>
      </c>
      <c r="Q19" s="15">
        <f>IFERROR(VLOOKUP(A19,'درآمد ناشی از فروش'!A:Q,17,0),0)</f>
        <v>0</v>
      </c>
      <c r="S19" s="15">
        <f t="shared" si="2"/>
        <v>13808430386</v>
      </c>
      <c r="U19" s="16">
        <f t="shared" si="3"/>
        <v>3.6680231277791818E-2</v>
      </c>
    </row>
    <row r="20" spans="1:21" ht="24.75" thickBot="1" x14ac:dyDescent="0.3">
      <c r="A20" s="14" t="s">
        <v>26</v>
      </c>
      <c r="C20" s="15">
        <v>0</v>
      </c>
      <c r="E20" s="15">
        <f>VLOOKUP(A20,'درآمد ناشی از تغییر قیمت اوراق'!A:Q,9,0)</f>
        <v>2795278867</v>
      </c>
      <c r="G20" s="15">
        <f>IFERROR(VLOOKUP(A20,'درآمد ناشی از فروش'!A:Q,9,0),0)</f>
        <v>0</v>
      </c>
      <c r="I20" s="15">
        <f t="shared" si="0"/>
        <v>2795278867</v>
      </c>
      <c r="K20" s="16">
        <f t="shared" si="1"/>
        <v>2.2150174628258468E-2</v>
      </c>
      <c r="M20" s="15">
        <v>0</v>
      </c>
      <c r="O20" s="15">
        <f>VLOOKUP(A20,'درآمد ناشی از تغییر قیمت اوراق'!A:Q,17,0)</f>
        <v>8657088127</v>
      </c>
      <c r="Q20" s="15">
        <f>IFERROR(VLOOKUP(A20,'درآمد ناشی از فروش'!A:Q,17,0),0)</f>
        <v>0</v>
      </c>
      <c r="S20" s="15">
        <f t="shared" si="2"/>
        <v>8657088127</v>
      </c>
      <c r="U20" s="16">
        <f t="shared" si="3"/>
        <v>2.2996385962341888E-2</v>
      </c>
    </row>
    <row r="21" spans="1:21" ht="23.25" thickBot="1" x14ac:dyDescent="0.3">
      <c r="A21" s="12" t="s">
        <v>33</v>
      </c>
      <c r="C21" s="17">
        <f>SUM(C8:C20)</f>
        <v>1582236900</v>
      </c>
      <c r="E21" s="17">
        <f>SUM(E8:E20)</f>
        <v>124614459691</v>
      </c>
      <c r="G21" s="17">
        <f>SUM(G8:G20)</f>
        <v>0</v>
      </c>
      <c r="I21" s="17">
        <f>SUM(I8:I20)</f>
        <v>126196696591</v>
      </c>
      <c r="K21" s="18">
        <f>SUM(K8:K20)</f>
        <v>1</v>
      </c>
      <c r="M21" s="17">
        <f>SUM(M8:M20)</f>
        <v>2163767300</v>
      </c>
      <c r="O21" s="17">
        <f>SUM(O8:O20)</f>
        <v>374249533082</v>
      </c>
      <c r="Q21" s="17">
        <f>SUM(Q8:Q20)</f>
        <v>40988617</v>
      </c>
      <c r="S21" s="17">
        <f>SUM(S8:S20)</f>
        <v>376454288999</v>
      </c>
      <c r="U21" s="18">
        <f>SUM(U8:U20)</f>
        <v>1</v>
      </c>
    </row>
    <row r="22" spans="1:21" ht="23.25" thickTop="1" x14ac:dyDescent="0.25"/>
    <row r="23" spans="1:21" x14ac:dyDescent="0.25">
      <c r="S23" s="15"/>
    </row>
    <row r="25" spans="1:21" x14ac:dyDescent="0.25">
      <c r="S25" s="15"/>
    </row>
  </sheetData>
  <mergeCells count="7">
    <mergeCell ref="A2:U2"/>
    <mergeCell ref="A3:U3"/>
    <mergeCell ref="A4:U4"/>
    <mergeCell ref="A5:S5"/>
    <mergeCell ref="A6:A7"/>
    <mergeCell ref="C6:K6"/>
    <mergeCell ref="M6:U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سهام</vt:lpstr>
      <vt:lpstr>واحدهای صندوق</vt:lpstr>
      <vt:lpstr>اوراق مشارکت</vt:lpstr>
      <vt:lpstr>تبعی</vt:lpstr>
      <vt:lpstr>تعدیل قیمت</vt:lpstr>
      <vt:lpstr>سپرده</vt:lpstr>
      <vt:lpstr>درآمدها</vt:lpstr>
      <vt:lpstr>سرمایه‌گذاری در سهام</vt:lpstr>
      <vt:lpstr>سرمایه‌گذاری در صندوق</vt:lpstr>
      <vt:lpstr>سرمایه‌گذاری در اوراق بهادار</vt:lpstr>
      <vt:lpstr>درآمد سپرده بانکی</vt:lpstr>
      <vt:lpstr>سایر درآمدها</vt:lpstr>
      <vt:lpstr>سود اوراق بهادار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Pirzadeh, Keyvan</cp:lastModifiedBy>
  <dcterms:created xsi:type="dcterms:W3CDTF">2025-01-22T08:21:22Z</dcterms:created>
  <dcterms:modified xsi:type="dcterms:W3CDTF">2025-01-22T16:35:42Z</dcterms:modified>
</cp:coreProperties>
</file>